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M:\0452-3_Vergaben_Beratungen\2_Bedarfsträger\Kochel am See\Ausschreibungen 2026\26-131_Reinigungsdienstleistungen\3_Vergabeunterlagen\Final\"/>
    </mc:Choice>
  </mc:AlternateContent>
  <xr:revisionPtr revIDLastSave="0" documentId="13_ncr:1_{D83A1771-0456-4007-A6EE-518CB2169E02}" xr6:coauthVersionLast="47" xr6:coauthVersionMax="47" xr10:uidLastSave="{00000000-0000-0000-0000-000000000000}"/>
  <bookViews>
    <workbookView xWindow="20544" yWindow="0" windowWidth="20832" windowHeight="16656" tabRatio="826" xr2:uid="{00000000-000D-0000-FFFF-FFFF00000000}"/>
  </bookViews>
  <sheets>
    <sheet name="Inhaltsverz. u allg Hin.Los1   " sheetId="1" r:id="rId1"/>
    <sheet name="AeP Los 1" sheetId="80" r:id="rId2"/>
    <sheet name="AMG Los 1" sheetId="81" r:id="rId3"/>
    <sheet name="AE Los 1" sheetId="82" r:id="rId4"/>
    <sheet name="Obl Los 1" sheetId="74" r:id="rId5"/>
    <sheet name="LV UR Los 1" sheetId="2" r:id="rId6"/>
    <sheet name="SVS UR Los 1" sheetId="4" r:id="rId7"/>
    <sheet name="SVS UR öWC Los 1" sheetId="86" r:id="rId8"/>
    <sheet name="SVS OL Los 1" sheetId="5" r:id="rId9"/>
    <sheet name="KB UR Los 1" sheetId="53" r:id="rId10"/>
    <sheet name="PB OL Los 1" sheetId="65" r:id="rId11"/>
    <sheet name="PB SdArb Los 1" sheetId="62" r:id="rId12"/>
    <sheet name="PB EAF UR Los 1" sheetId="46" r:id="rId13"/>
    <sheet name="GÜ UR Los 1" sheetId="73" r:id="rId14"/>
  </sheets>
  <definedNames>
    <definedName name="_xlnm._FilterDatabase" localSheetId="12" hidden="1">'PB EAF UR Los 1'!$A$8:$I$158</definedName>
    <definedName name="an_nachlass_angebot">'GÜ UR Los 1'!$C$15</definedName>
    <definedName name="an_summe_angebot">'GÜ UR Los 1'!$C$18</definedName>
    <definedName name="an_summe_angebot_netto">'GÜ UR Los 1'!$C$16</definedName>
    <definedName name="_xlnm.Print_Area" localSheetId="3">'AE Los 1'!$A$1:$E$23</definedName>
    <definedName name="_xlnm.Print_Area" localSheetId="1">'AeP Los 1'!$A$1:$E$21</definedName>
    <definedName name="_xlnm.Print_Area" localSheetId="2">'AMG Los 1'!$A$1:$E$21</definedName>
    <definedName name="_xlnm.Print_Area" localSheetId="13">'GÜ UR Los 1'!$A$1:$G$36</definedName>
    <definedName name="_xlnm.Print_Area" localSheetId="0">'Inhaltsverz. u allg Hin.Los1   '!$A$1:$E$37</definedName>
    <definedName name="_xlnm.Print_Area" localSheetId="9">'KB UR Los 1'!$A$1:$H$47</definedName>
    <definedName name="_xlnm.Print_Area" localSheetId="5">'LV UR Los 1'!$A$1:$N$86</definedName>
    <definedName name="_xlnm.Print_Area" localSheetId="4">'Obl Los 1'!$A$1:$F$16</definedName>
    <definedName name="_xlnm.Print_Area" localSheetId="12">'PB EAF UR Los 1'!$A$1:$P$159</definedName>
    <definedName name="_xlnm.Print_Area" localSheetId="10">'PB OL Los 1'!$A$1:$I$14</definedName>
    <definedName name="_xlnm.Print_Area" localSheetId="11">'PB SdArb Los 1'!$A$1:$H$51</definedName>
    <definedName name="_xlnm.Print_Area" localSheetId="8">'SVS OL Los 1'!$A$1:$E$65</definedName>
    <definedName name="_xlnm.Print_Area" localSheetId="6">'SVS UR Los 1'!$A$1:$F$67</definedName>
    <definedName name="_xlnm.Print_Area" localSheetId="7">'SVS UR öWC Los 1'!$A$1:$F$74</definedName>
    <definedName name="_xlnm.Print_Titles" localSheetId="5">'LV UR Los 1'!$4:$4</definedName>
    <definedName name="_xlnm.Print_Titles" localSheetId="12">'PB EAF UR Los 1'!$1:$8</definedName>
    <definedName name="Excel_BuiltIn__FilterDatabase_16" localSheetId="3">#REF!</definedName>
    <definedName name="Excel_BuiltIn__FilterDatabase_16" localSheetId="1">#REF!</definedName>
    <definedName name="Excel_BuiltIn__FilterDatabase_16" localSheetId="2">#REF!</definedName>
    <definedName name="Excel_BuiltIn__FilterDatabase_16" localSheetId="10">#REF!</definedName>
    <definedName name="Excel_BuiltIn__FilterDatabase_16">#REF!</definedName>
    <definedName name="hh" localSheetId="3">#REF!</definedName>
    <definedName name="hh" localSheetId="1">#REF!</definedName>
    <definedName name="hh" localSheetId="2">#REF!</definedName>
    <definedName name="hh">#REF!</definedName>
    <definedName name="Unterhaltsreinigung_16" localSheetId="3">#REF!</definedName>
    <definedName name="Unterhaltsreinigung_16" localSheetId="1">#REF!</definedName>
    <definedName name="Unterhaltsreinigung_16" localSheetId="2">#REF!</definedName>
    <definedName name="Unterhaltsreinigung_16" localSheetId="10">#REF!</definedName>
    <definedName name="Unterhaltsreinigung_16">#REF!</definedName>
  </definedNames>
  <calcPr calcId="191029"/>
  <pivotCaches>
    <pivotCache cacheId="0"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5" i="62" l="1"/>
  <c r="H26" i="62"/>
  <c r="H27" i="62"/>
  <c r="H28" i="62"/>
  <c r="H29" i="62"/>
  <c r="H30" i="62"/>
  <c r="E10" i="65"/>
  <c r="K124" i="46"/>
  <c r="L124" i="46"/>
  <c r="M124" i="46" s="1"/>
  <c r="H39" i="53" l="1"/>
  <c r="H38" i="53"/>
  <c r="A32" i="53" l="1"/>
  <c r="A25" i="53"/>
  <c r="A8" i="53"/>
  <c r="K21" i="46"/>
  <c r="K14" i="46"/>
  <c r="K15" i="46"/>
  <c r="K16" i="46"/>
  <c r="K17" i="46"/>
  <c r="K18" i="46"/>
  <c r="K19" i="46"/>
  <c r="K20" i="46"/>
  <c r="K22" i="46"/>
  <c r="K23" i="46"/>
  <c r="K24" i="46"/>
  <c r="K25" i="46"/>
  <c r="K26" i="46"/>
  <c r="K27" i="46"/>
  <c r="K28" i="46"/>
  <c r="K29" i="46"/>
  <c r="K30" i="46"/>
  <c r="K31" i="46"/>
  <c r="K32" i="46"/>
  <c r="K33" i="46"/>
  <c r="K34" i="46"/>
  <c r="K35" i="46"/>
  <c r="K36" i="46"/>
  <c r="K37" i="46"/>
  <c r="K38" i="46"/>
  <c r="K39" i="46"/>
  <c r="K40" i="46"/>
  <c r="K41" i="46"/>
  <c r="K42" i="46"/>
  <c r="K43" i="46"/>
  <c r="K44" i="46"/>
  <c r="K45" i="46"/>
  <c r="K46" i="46"/>
  <c r="K47" i="46"/>
  <c r="K48" i="46"/>
  <c r="K49" i="46"/>
  <c r="K50" i="46"/>
  <c r="K51" i="46"/>
  <c r="K52" i="46"/>
  <c r="K53" i="46"/>
  <c r="A38" i="53" l="1"/>
  <c r="A39" i="53"/>
  <c r="A40" i="53"/>
  <c r="A41" i="53"/>
  <c r="A42" i="53"/>
  <c r="A43" i="53"/>
  <c r="A12" i="53" l="1"/>
  <c r="D60" i="86" l="1"/>
  <c r="F51" i="86"/>
  <c r="E51" i="86"/>
  <c r="D51" i="86"/>
  <c r="F23" i="86"/>
  <c r="F38" i="86" s="1"/>
  <c r="F39" i="86" s="1"/>
  <c r="E23" i="86"/>
  <c r="E38" i="86" s="1"/>
  <c r="E39" i="86" s="1"/>
  <c r="D23" i="86"/>
  <c r="D38" i="86" s="1"/>
  <c r="D39" i="86" s="1"/>
  <c r="D3" i="86"/>
  <c r="C3" i="86"/>
  <c r="B3" i="86"/>
  <c r="A2" i="86"/>
  <c r="A1" i="86"/>
  <c r="E52" i="86" l="1"/>
  <c r="D52" i="86"/>
  <c r="F52" i="86"/>
  <c r="F53" i="86" l="1"/>
  <c r="F54" i="86" s="1"/>
  <c r="D53" i="86"/>
  <c r="D54" i="86" s="1"/>
  <c r="E53" i="86"/>
  <c r="E54" i="86" s="1"/>
  <c r="D73" i="86" l="1"/>
  <c r="D55" i="86"/>
  <c r="D56" i="86"/>
  <c r="F55" i="86"/>
  <c r="F56" i="86"/>
  <c r="E55" i="86"/>
  <c r="E56" i="86"/>
  <c r="D61" i="86" l="1"/>
  <c r="D72" i="86"/>
  <c r="D59" i="4" l="1"/>
  <c r="E50" i="4"/>
  <c r="D23" i="4"/>
  <c r="D37" i="4" s="1"/>
  <c r="E23" i="4"/>
  <c r="E37" i="4" s="1"/>
  <c r="E38" i="4" s="1"/>
  <c r="E51" i="4" l="1"/>
  <c r="O3" i="46"/>
  <c r="J3" i="2"/>
  <c r="H44" i="62"/>
  <c r="G44" i="62" s="1"/>
  <c r="H43" i="62"/>
  <c r="G43" i="62" s="1"/>
  <c r="H42" i="62"/>
  <c r="G42" i="62" s="1"/>
  <c r="H41" i="62"/>
  <c r="H40" i="62"/>
  <c r="G40" i="62" s="1"/>
  <c r="H39" i="62"/>
  <c r="A23" i="53"/>
  <c r="A15" i="53"/>
  <c r="A13" i="53"/>
  <c r="A10" i="53"/>
  <c r="A9" i="53"/>
  <c r="A37" i="53"/>
  <c r="A36" i="53"/>
  <c r="A35" i="53"/>
  <c r="A7" i="53"/>
  <c r="A11" i="53"/>
  <c r="A14" i="53"/>
  <c r="A16" i="53"/>
  <c r="A17" i="53"/>
  <c r="A18" i="53"/>
  <c r="A19" i="53"/>
  <c r="A20" i="53"/>
  <c r="A21" i="53"/>
  <c r="A22" i="53"/>
  <c r="A24" i="53"/>
  <c r="A26" i="53"/>
  <c r="A27" i="53"/>
  <c r="A28" i="53"/>
  <c r="A29" i="53"/>
  <c r="A30" i="53"/>
  <c r="A31" i="53"/>
  <c r="A33" i="53"/>
  <c r="A34" i="53"/>
  <c r="E48" i="5"/>
  <c r="D48" i="5"/>
  <c r="D23" i="5"/>
  <c r="D36" i="5" s="1"/>
  <c r="D37" i="5" s="1"/>
  <c r="E23" i="5"/>
  <c r="E36" i="5" s="1"/>
  <c r="E37" i="5" s="1"/>
  <c r="F50" i="4"/>
  <c r="D50" i="4"/>
  <c r="F23" i="4"/>
  <c r="F37" i="4" s="1"/>
  <c r="F38" i="4" s="1"/>
  <c r="D38" i="4"/>
  <c r="F3" i="73"/>
  <c r="D3" i="80"/>
  <c r="E3" i="73" s="1"/>
  <c r="K3" i="46"/>
  <c r="F3" i="62"/>
  <c r="G3" i="65"/>
  <c r="F3" i="53"/>
  <c r="C3" i="5"/>
  <c r="C3" i="4"/>
  <c r="C3" i="2"/>
  <c r="E3" i="74"/>
  <c r="D3" i="82"/>
  <c r="D3" i="81"/>
  <c r="A2" i="73"/>
  <c r="A2" i="46"/>
  <c r="A2" i="62"/>
  <c r="A2" i="65"/>
  <c r="A2" i="53"/>
  <c r="A2" i="5"/>
  <c r="A2" i="4"/>
  <c r="A2" i="2"/>
  <c r="A2" i="74"/>
  <c r="K9" i="46"/>
  <c r="K10" i="46"/>
  <c r="K11" i="46"/>
  <c r="K12" i="46"/>
  <c r="K13" i="46"/>
  <c r="K54" i="46"/>
  <c r="K55" i="46"/>
  <c r="K56" i="46"/>
  <c r="K57" i="46"/>
  <c r="K58" i="46"/>
  <c r="K59" i="46"/>
  <c r="K60" i="46"/>
  <c r="K61" i="46"/>
  <c r="K62" i="46"/>
  <c r="K63" i="46"/>
  <c r="K64" i="46"/>
  <c r="K65" i="46"/>
  <c r="K66" i="46"/>
  <c r="K67" i="46"/>
  <c r="K68" i="46"/>
  <c r="K69" i="46"/>
  <c r="K70" i="46"/>
  <c r="K71" i="46"/>
  <c r="K72" i="46"/>
  <c r="K73" i="46"/>
  <c r="K74" i="46"/>
  <c r="K75" i="46"/>
  <c r="K76" i="46"/>
  <c r="K77" i="46"/>
  <c r="K78" i="46"/>
  <c r="K79" i="46"/>
  <c r="K80" i="46"/>
  <c r="K81" i="46"/>
  <c r="K82" i="46"/>
  <c r="K83" i="46"/>
  <c r="K84" i="46"/>
  <c r="K85" i="46"/>
  <c r="K86" i="46"/>
  <c r="K87" i="46"/>
  <c r="K88" i="46"/>
  <c r="K89" i="46"/>
  <c r="K90" i="46"/>
  <c r="K91" i="46"/>
  <c r="K92" i="46"/>
  <c r="K93" i="46"/>
  <c r="K94" i="46"/>
  <c r="K95" i="46"/>
  <c r="K96" i="46"/>
  <c r="K97" i="46"/>
  <c r="K98" i="46"/>
  <c r="K99" i="46"/>
  <c r="K100" i="46"/>
  <c r="K101" i="46"/>
  <c r="K102" i="46"/>
  <c r="K103" i="46"/>
  <c r="K104" i="46"/>
  <c r="K105" i="46"/>
  <c r="K106" i="46"/>
  <c r="K107" i="46"/>
  <c r="K108" i="46"/>
  <c r="K109" i="46"/>
  <c r="K110" i="46"/>
  <c r="K111" i="46"/>
  <c r="K112" i="46"/>
  <c r="K113" i="46"/>
  <c r="K114" i="46"/>
  <c r="K115" i="46"/>
  <c r="K116" i="46"/>
  <c r="K117" i="46"/>
  <c r="K118" i="46"/>
  <c r="K119" i="46"/>
  <c r="K120" i="46"/>
  <c r="K121" i="46"/>
  <c r="K122" i="46"/>
  <c r="K123" i="46"/>
  <c r="K125" i="46"/>
  <c r="K126" i="46"/>
  <c r="K127" i="46"/>
  <c r="K128" i="46"/>
  <c r="K129" i="46"/>
  <c r="K130" i="46"/>
  <c r="K131" i="46"/>
  <c r="K132" i="46"/>
  <c r="K133" i="46"/>
  <c r="K134" i="46"/>
  <c r="K135" i="46"/>
  <c r="K136" i="46"/>
  <c r="K137" i="46"/>
  <c r="K138" i="46"/>
  <c r="K139" i="46"/>
  <c r="K140" i="46"/>
  <c r="K141" i="46"/>
  <c r="K142" i="46"/>
  <c r="K143" i="46"/>
  <c r="K144" i="46"/>
  <c r="K145" i="46"/>
  <c r="K146" i="46"/>
  <c r="K147" i="46"/>
  <c r="K148" i="46"/>
  <c r="K149" i="46"/>
  <c r="K150" i="46"/>
  <c r="K151" i="46"/>
  <c r="K152" i="46"/>
  <c r="K153" i="46"/>
  <c r="K154" i="46"/>
  <c r="K155" i="46"/>
  <c r="K156" i="46"/>
  <c r="K157" i="46"/>
  <c r="K158" i="46"/>
  <c r="A44" i="53"/>
  <c r="A1" i="73"/>
  <c r="A1" i="46"/>
  <c r="A1" i="62"/>
  <c r="A1" i="65"/>
  <c r="A1" i="53"/>
  <c r="A1" i="5"/>
  <c r="A1" i="4"/>
  <c r="A1" i="2"/>
  <c r="A1" i="74"/>
  <c r="A1" i="82"/>
  <c r="A1" i="81"/>
  <c r="A1" i="80"/>
  <c r="E3" i="80"/>
  <c r="E3" i="81"/>
  <c r="E3" i="82"/>
  <c r="F3" i="74"/>
  <c r="A2" i="82"/>
  <c r="A2" i="81"/>
  <c r="A2" i="80"/>
  <c r="B3" i="80"/>
  <c r="B3" i="81"/>
  <c r="B3" i="82"/>
  <c r="B3" i="74"/>
  <c r="G3" i="53"/>
  <c r="H3" i="65"/>
  <c r="C3" i="53"/>
  <c r="D3" i="4"/>
  <c r="B3" i="4"/>
  <c r="B3" i="73"/>
  <c r="B3" i="65"/>
  <c r="D10" i="65"/>
  <c r="D11" i="65" s="1"/>
  <c r="G3" i="62"/>
  <c r="C3" i="62"/>
  <c r="H24" i="62"/>
  <c r="H32" i="62" s="1"/>
  <c r="D3" i="5"/>
  <c r="B3" i="5"/>
  <c r="D57" i="5"/>
  <c r="B3" i="2"/>
  <c r="B3" i="46"/>
  <c r="G41" i="62" l="1"/>
  <c r="H46" i="62"/>
  <c r="H48" i="62" s="1"/>
  <c r="G39" i="62"/>
  <c r="L14" i="46"/>
  <c r="M14" i="46" s="1"/>
  <c r="L22" i="46"/>
  <c r="M22" i="46" s="1"/>
  <c r="L30" i="46"/>
  <c r="M30" i="46" s="1"/>
  <c r="L38" i="46"/>
  <c r="M38" i="46" s="1"/>
  <c r="L46" i="46"/>
  <c r="M46" i="46" s="1"/>
  <c r="L43" i="46"/>
  <c r="M43" i="46" s="1"/>
  <c r="L15" i="46"/>
  <c r="M15" i="46" s="1"/>
  <c r="L23" i="46"/>
  <c r="M23" i="46" s="1"/>
  <c r="L31" i="46"/>
  <c r="M31" i="46" s="1"/>
  <c r="L39" i="46"/>
  <c r="M39" i="46" s="1"/>
  <c r="L47" i="46"/>
  <c r="M47" i="46" s="1"/>
  <c r="L19" i="46"/>
  <c r="M19" i="46" s="1"/>
  <c r="L53" i="46"/>
  <c r="M53" i="46" s="1"/>
  <c r="L16" i="46"/>
  <c r="M16" i="46" s="1"/>
  <c r="L24" i="46"/>
  <c r="M24" i="46" s="1"/>
  <c r="L32" i="46"/>
  <c r="M32" i="46" s="1"/>
  <c r="L40" i="46"/>
  <c r="M40" i="46" s="1"/>
  <c r="L48" i="46"/>
  <c r="M48" i="46" s="1"/>
  <c r="N48" i="46"/>
  <c r="L35" i="46"/>
  <c r="M35" i="46" s="1"/>
  <c r="L45" i="46"/>
  <c r="M45" i="46" s="1"/>
  <c r="L17" i="46"/>
  <c r="M17" i="46" s="1"/>
  <c r="L25" i="46"/>
  <c r="M25" i="46" s="1"/>
  <c r="L33" i="46"/>
  <c r="M33" i="46" s="1"/>
  <c r="L41" i="46"/>
  <c r="M41" i="46" s="1"/>
  <c r="L49" i="46"/>
  <c r="M49" i="46" s="1"/>
  <c r="L51" i="46"/>
  <c r="M51" i="46" s="1"/>
  <c r="L37" i="46"/>
  <c r="M37" i="46" s="1"/>
  <c r="L18" i="46"/>
  <c r="M18" i="46" s="1"/>
  <c r="L26" i="46"/>
  <c r="M26" i="46" s="1"/>
  <c r="L34" i="46"/>
  <c r="M34" i="46" s="1"/>
  <c r="L42" i="46"/>
  <c r="M42" i="46" s="1"/>
  <c r="L50" i="46"/>
  <c r="M50" i="46" s="1"/>
  <c r="L27" i="46"/>
  <c r="M27" i="46" s="1"/>
  <c r="L20" i="46"/>
  <c r="M20" i="46" s="1"/>
  <c r="L28" i="46"/>
  <c r="M28" i="46" s="1"/>
  <c r="L36" i="46"/>
  <c r="M36" i="46" s="1"/>
  <c r="L44" i="46"/>
  <c r="M44" i="46" s="1"/>
  <c r="L52" i="46"/>
  <c r="M52" i="46" s="1"/>
  <c r="L21" i="46"/>
  <c r="M21" i="46" s="1"/>
  <c r="L29" i="46"/>
  <c r="M29" i="46" s="1"/>
  <c r="E52" i="4"/>
  <c r="E53" i="4" s="1"/>
  <c r="E49" i="5"/>
  <c r="E50" i="5" s="1"/>
  <c r="E51" i="5" s="1"/>
  <c r="D51" i="4"/>
  <c r="D52" i="4" s="1"/>
  <c r="D49" i="5"/>
  <c r="F51" i="4"/>
  <c r="N130" i="46"/>
  <c r="L119" i="46"/>
  <c r="M119" i="46" s="1"/>
  <c r="N129" i="46"/>
  <c r="N13" i="46"/>
  <c r="L91" i="46"/>
  <c r="M91" i="46" s="1"/>
  <c r="L110" i="46"/>
  <c r="M110" i="46" s="1"/>
  <c r="L132" i="46"/>
  <c r="M132" i="46" s="1"/>
  <c r="L63" i="46"/>
  <c r="M63" i="46" s="1"/>
  <c r="L131" i="46"/>
  <c r="M131" i="46" s="1"/>
  <c r="L13" i="46"/>
  <c r="M13" i="46" s="1"/>
  <c r="L55" i="46"/>
  <c r="M55" i="46" s="1"/>
  <c r="L60" i="46"/>
  <c r="M60" i="46" s="1"/>
  <c r="L151" i="46"/>
  <c r="M151" i="46" s="1"/>
  <c r="L58" i="46"/>
  <c r="M58" i="46" s="1"/>
  <c r="N154" i="46"/>
  <c r="L54" i="46"/>
  <c r="M54" i="46" s="1"/>
  <c r="L141" i="46"/>
  <c r="M141" i="46" s="1"/>
  <c r="L89" i="46"/>
  <c r="M89" i="46" s="1"/>
  <c r="L66" i="46"/>
  <c r="M66" i="46" s="1"/>
  <c r="L118" i="46"/>
  <c r="M118" i="46" s="1"/>
  <c r="L112" i="46"/>
  <c r="M112" i="46" s="1"/>
  <c r="L122" i="46"/>
  <c r="M122" i="46" s="1"/>
  <c r="N122" i="46"/>
  <c r="L133" i="46"/>
  <c r="M133" i="46" s="1"/>
  <c r="L152" i="46"/>
  <c r="M152" i="46" s="1"/>
  <c r="L90" i="46"/>
  <c r="M90" i="46" s="1"/>
  <c r="L97" i="46"/>
  <c r="M97" i="46" s="1"/>
  <c r="L68" i="46"/>
  <c r="M68" i="46" s="1"/>
  <c r="L78" i="46"/>
  <c r="M78" i="46" s="1"/>
  <c r="L86" i="46"/>
  <c r="M86" i="46" s="1"/>
  <c r="L125" i="46"/>
  <c r="M125" i="46" s="1"/>
  <c r="L77" i="46"/>
  <c r="M77" i="46" s="1"/>
  <c r="L11" i="46"/>
  <c r="M11" i="46" s="1"/>
  <c r="L149" i="46"/>
  <c r="M149" i="46" s="1"/>
  <c r="L98" i="46"/>
  <c r="M98" i="46" s="1"/>
  <c r="L117" i="46"/>
  <c r="M117" i="46" s="1"/>
  <c r="N127" i="46"/>
  <c r="L143" i="46"/>
  <c r="M143" i="46" s="1"/>
  <c r="L146" i="46"/>
  <c r="M146" i="46" s="1"/>
  <c r="L123" i="46"/>
  <c r="M123" i="46" s="1"/>
  <c r="L109" i="46"/>
  <c r="M109" i="46" s="1"/>
  <c r="L62" i="46"/>
  <c r="M62" i="46" s="1"/>
  <c r="L140" i="46"/>
  <c r="M140" i="46" s="1"/>
  <c r="L105" i="46"/>
  <c r="M105" i="46" s="1"/>
  <c r="L70" i="46"/>
  <c r="M70" i="46" s="1"/>
  <c r="N151" i="46"/>
  <c r="L101" i="46"/>
  <c r="M101" i="46" s="1"/>
  <c r="L126" i="46"/>
  <c r="M126" i="46" s="1"/>
  <c r="L129" i="46"/>
  <c r="M129" i="46" s="1"/>
  <c r="L81" i="46"/>
  <c r="M81" i="46" s="1"/>
  <c r="L153" i="46"/>
  <c r="M153" i="46" s="1"/>
  <c r="L158" i="46"/>
  <c r="M158" i="46" s="1"/>
  <c r="L155" i="46"/>
  <c r="M155" i="46" s="1"/>
  <c r="L87" i="46"/>
  <c r="M87" i="46" s="1"/>
  <c r="L80" i="46"/>
  <c r="M80" i="46" s="1"/>
  <c r="L64" i="46"/>
  <c r="M64" i="46" s="1"/>
  <c r="L76" i="46"/>
  <c r="M76" i="46" s="1"/>
  <c r="N153" i="46"/>
  <c r="L156" i="46"/>
  <c r="M156" i="46" s="1"/>
  <c r="N158" i="46"/>
  <c r="L120" i="46"/>
  <c r="M120" i="46" s="1"/>
  <c r="L10" i="46"/>
  <c r="M10" i="46" s="1"/>
  <c r="L102" i="46"/>
  <c r="M102" i="46" s="1"/>
  <c r="L100" i="46"/>
  <c r="M100" i="46" s="1"/>
  <c r="L88" i="46"/>
  <c r="M88" i="46" s="1"/>
  <c r="L154" i="46"/>
  <c r="M154" i="46" s="1"/>
  <c r="L96" i="46"/>
  <c r="M96" i="46" s="1"/>
  <c r="L74" i="46"/>
  <c r="M74" i="46" s="1"/>
  <c r="L71" i="46"/>
  <c r="M71" i="46" s="1"/>
  <c r="N128" i="46"/>
  <c r="L56" i="46"/>
  <c r="M56" i="46" s="1"/>
  <c r="L84" i="46"/>
  <c r="M84" i="46" s="1"/>
  <c r="L83" i="46"/>
  <c r="M83" i="46" s="1"/>
  <c r="L127" i="46"/>
  <c r="M127" i="46" s="1"/>
  <c r="L106" i="46"/>
  <c r="M106" i="46" s="1"/>
  <c r="L108" i="46"/>
  <c r="M108" i="46" s="1"/>
  <c r="L113" i="46"/>
  <c r="M113" i="46" s="1"/>
  <c r="L69" i="46"/>
  <c r="M69" i="46" s="1"/>
  <c r="L73" i="46"/>
  <c r="M73" i="46" s="1"/>
  <c r="L95" i="46"/>
  <c r="M95" i="46" s="1"/>
  <c r="L67" i="46"/>
  <c r="M67" i="46" s="1"/>
  <c r="L103" i="46"/>
  <c r="M103" i="46" s="1"/>
  <c r="L82" i="46"/>
  <c r="M82" i="46" s="1"/>
  <c r="L79" i="46"/>
  <c r="M79" i="46" s="1"/>
  <c r="L115" i="46"/>
  <c r="M115" i="46" s="1"/>
  <c r="L92" i="46"/>
  <c r="M92" i="46" s="1"/>
  <c r="L12" i="46"/>
  <c r="M12" i="46" s="1"/>
  <c r="L107" i="46"/>
  <c r="M107" i="46" s="1"/>
  <c r="L135" i="46"/>
  <c r="M135" i="46" s="1"/>
  <c r="L145" i="46"/>
  <c r="M145" i="46" s="1"/>
  <c r="L148" i="46"/>
  <c r="M148" i="46" s="1"/>
  <c r="L150" i="46"/>
  <c r="M150" i="46" s="1"/>
  <c r="L121" i="46"/>
  <c r="M121" i="46" s="1"/>
  <c r="L59" i="46"/>
  <c r="M59" i="46" s="1"/>
  <c r="L130" i="46"/>
  <c r="M130" i="46" s="1"/>
  <c r="L134" i="46"/>
  <c r="M134" i="46" s="1"/>
  <c r="L114" i="46"/>
  <c r="M114" i="46" s="1"/>
  <c r="L128" i="46"/>
  <c r="M128" i="46" s="1"/>
  <c r="N155" i="46"/>
  <c r="L57" i="46"/>
  <c r="M57" i="46" s="1"/>
  <c r="L138" i="46"/>
  <c r="M138" i="46" s="1"/>
  <c r="L116" i="46"/>
  <c r="M116" i="46" s="1"/>
  <c r="L139" i="46"/>
  <c r="M139" i="46" s="1"/>
  <c r="L72" i="46"/>
  <c r="M72" i="46" s="1"/>
  <c r="N64" i="46"/>
  <c r="L144" i="46"/>
  <c r="M144" i="46" s="1"/>
  <c r="L94" i="46"/>
  <c r="M94" i="46" s="1"/>
  <c r="L104" i="46"/>
  <c r="M104" i="46" s="1"/>
  <c r="L157" i="46"/>
  <c r="M157" i="46" s="1"/>
  <c r="L93" i="46"/>
  <c r="M93" i="46" s="1"/>
  <c r="L9" i="46"/>
  <c r="M9" i="46" s="1"/>
  <c r="L136" i="46"/>
  <c r="M136" i="46" s="1"/>
  <c r="L85" i="46"/>
  <c r="M85" i="46" s="1"/>
  <c r="L99" i="46"/>
  <c r="M99" i="46" s="1"/>
  <c r="L61" i="46"/>
  <c r="M61" i="46" s="1"/>
  <c r="N157" i="46"/>
  <c r="L65" i="46"/>
  <c r="M65" i="46" s="1"/>
  <c r="L137" i="46"/>
  <c r="M137" i="46" s="1"/>
  <c r="L111" i="46"/>
  <c r="M111" i="46" s="1"/>
  <c r="L142" i="46"/>
  <c r="M142" i="46" s="1"/>
  <c r="L147" i="46"/>
  <c r="M147" i="46" s="1"/>
  <c r="N126" i="46"/>
  <c r="N123" i="46"/>
  <c r="N125" i="46"/>
  <c r="L75" i="46"/>
  <c r="M75" i="46" s="1"/>
  <c r="O48" i="46" l="1"/>
  <c r="P48" i="46" s="1"/>
  <c r="O127" i="46"/>
  <c r="P127" i="46" s="1"/>
  <c r="O13" i="46"/>
  <c r="P13" i="46" s="1"/>
  <c r="F52" i="4"/>
  <c r="F53" i="4" s="1"/>
  <c r="F54" i="4" s="1"/>
  <c r="E54" i="4"/>
  <c r="E55" i="4"/>
  <c r="O125" i="46"/>
  <c r="P125" i="46" s="1"/>
  <c r="O154" i="46"/>
  <c r="P154" i="46" s="1"/>
  <c r="O130" i="46"/>
  <c r="P130" i="46" s="1"/>
  <c r="O129" i="46"/>
  <c r="P129" i="46" s="1"/>
  <c r="O128" i="46"/>
  <c r="P128" i="46" s="1"/>
  <c r="O151" i="46"/>
  <c r="P151" i="46" s="1"/>
  <c r="C11" i="73"/>
  <c r="E52" i="5"/>
  <c r="E53" i="5"/>
  <c r="O64" i="46"/>
  <c r="P64" i="46" s="1"/>
  <c r="D50" i="5"/>
  <c r="D51" i="5" s="1"/>
  <c r="D53" i="4"/>
  <c r="O155" i="46"/>
  <c r="P155" i="46" s="1"/>
  <c r="O126" i="46"/>
  <c r="P126" i="46" s="1"/>
  <c r="O157" i="46"/>
  <c r="P157" i="46" s="1"/>
  <c r="O158" i="46"/>
  <c r="P158" i="46" s="1"/>
  <c r="O123" i="46"/>
  <c r="P123" i="46" s="1"/>
  <c r="O153" i="46"/>
  <c r="P153" i="46" s="1"/>
  <c r="O122" i="46"/>
  <c r="P122" i="46" s="1"/>
  <c r="D54" i="4" l="1"/>
  <c r="D60" i="4" s="1"/>
  <c r="D66" i="4"/>
  <c r="D55" i="4"/>
  <c r="D64" i="5"/>
  <c r="D52" i="5"/>
  <c r="D58" i="5" s="1"/>
  <c r="F10" i="65" s="1"/>
  <c r="D53" i="5"/>
  <c r="D63" i="5" s="1"/>
  <c r="F55" i="4"/>
  <c r="H35" i="53" l="1"/>
  <c r="H27" i="53"/>
  <c r="N18" i="46" s="1"/>
  <c r="O18" i="46" s="1"/>
  <c r="P18" i="46" s="1"/>
  <c r="H19" i="53"/>
  <c r="H11" i="53"/>
  <c r="H15" i="53"/>
  <c r="H14" i="53"/>
  <c r="N144" i="46" s="1"/>
  <c r="O144" i="46" s="1"/>
  <c r="P144" i="46" s="1"/>
  <c r="H34" i="53"/>
  <c r="H26" i="53"/>
  <c r="H18" i="53"/>
  <c r="H10" i="53"/>
  <c r="H24" i="53"/>
  <c r="N152" i="46" s="1"/>
  <c r="O152" i="46" s="1"/>
  <c r="P152" i="46" s="1"/>
  <c r="H8" i="53"/>
  <c r="N52" i="46" s="1"/>
  <c r="O52" i="46" s="1"/>
  <c r="P52" i="46" s="1"/>
  <c r="H41" i="53"/>
  <c r="N132" i="46" s="1"/>
  <c r="O132" i="46" s="1"/>
  <c r="P132" i="46" s="1"/>
  <c r="H22" i="53"/>
  <c r="H43" i="53"/>
  <c r="N114" i="46" s="1"/>
  <c r="O114" i="46" s="1"/>
  <c r="P114" i="46" s="1"/>
  <c r="H33" i="53"/>
  <c r="H25" i="53"/>
  <c r="H17" i="53"/>
  <c r="H9" i="53"/>
  <c r="N29" i="46" s="1"/>
  <c r="O29" i="46" s="1"/>
  <c r="P29" i="46" s="1"/>
  <c r="H32" i="53"/>
  <c r="N143" i="46" s="1"/>
  <c r="O143" i="46" s="1"/>
  <c r="P143" i="46" s="1"/>
  <c r="H16" i="53"/>
  <c r="N11" i="46" s="1"/>
  <c r="O11" i="46" s="1"/>
  <c r="P11" i="46" s="1"/>
  <c r="H31" i="53"/>
  <c r="H30" i="53"/>
  <c r="H42" i="53"/>
  <c r="H7" i="53"/>
  <c r="H40" i="53"/>
  <c r="H37" i="53"/>
  <c r="H29" i="53"/>
  <c r="N110" i="46" s="1"/>
  <c r="O110" i="46" s="1"/>
  <c r="P110" i="46" s="1"/>
  <c r="H21" i="53"/>
  <c r="H13" i="53"/>
  <c r="N94" i="46" s="1"/>
  <c r="O94" i="46" s="1"/>
  <c r="P94" i="46" s="1"/>
  <c r="H36" i="53"/>
  <c r="N85" i="46" s="1"/>
  <c r="O85" i="46" s="1"/>
  <c r="P85" i="46" s="1"/>
  <c r="H28" i="53"/>
  <c r="N124" i="46" s="1"/>
  <c r="O124" i="46" s="1"/>
  <c r="P124" i="46" s="1"/>
  <c r="H20" i="53"/>
  <c r="H12" i="53"/>
  <c r="H23" i="53"/>
  <c r="D65" i="4"/>
  <c r="G10" i="65"/>
  <c r="G11" i="65" s="1"/>
  <c r="F11" i="65"/>
  <c r="C10" i="73" s="1"/>
  <c r="N38" i="46" l="1"/>
  <c r="O38" i="46" s="1"/>
  <c r="P38" i="46" s="1"/>
  <c r="N20" i="46"/>
  <c r="O20" i="46" s="1"/>
  <c r="P20" i="46" s="1"/>
  <c r="N131" i="46"/>
  <c r="O131" i="46" s="1"/>
  <c r="P131" i="46" s="1"/>
  <c r="N36" i="46"/>
  <c r="O36" i="46" s="1"/>
  <c r="P36" i="46" s="1"/>
  <c r="N37" i="46"/>
  <c r="O37" i="46" s="1"/>
  <c r="P37" i="46" s="1"/>
  <c r="N27" i="46"/>
  <c r="O27" i="46" s="1"/>
  <c r="P27" i="46" s="1"/>
  <c r="N35" i="46"/>
  <c r="O35" i="46" s="1"/>
  <c r="P35" i="46" s="1"/>
  <c r="N22" i="46"/>
  <c r="O22" i="46" s="1"/>
  <c r="P22" i="46" s="1"/>
  <c r="N25" i="46"/>
  <c r="O25" i="46" s="1"/>
  <c r="P25" i="46" s="1"/>
  <c r="N98" i="46"/>
  <c r="O98" i="46" s="1"/>
  <c r="P98" i="46" s="1"/>
  <c r="N49" i="46"/>
  <c r="O49" i="46" s="1"/>
  <c r="P49" i="46" s="1"/>
  <c r="N62" i="46"/>
  <c r="O62" i="46" s="1"/>
  <c r="P62" i="46" s="1"/>
  <c r="N63" i="46"/>
  <c r="O63" i="46" s="1"/>
  <c r="P63" i="46" s="1"/>
  <c r="N121" i="46"/>
  <c r="O121" i="46" s="1"/>
  <c r="P121" i="46" s="1"/>
  <c r="N72" i="46"/>
  <c r="O72" i="46" s="1"/>
  <c r="P72" i="46" s="1"/>
  <c r="N90" i="46"/>
  <c r="O90" i="46" s="1"/>
  <c r="P90" i="46" s="1"/>
  <c r="N60" i="46"/>
  <c r="O60" i="46" s="1"/>
  <c r="P60" i="46" s="1"/>
  <c r="N58" i="46"/>
  <c r="O58" i="46" s="1"/>
  <c r="P58" i="46" s="1"/>
  <c r="N65" i="46"/>
  <c r="O65" i="46" s="1"/>
  <c r="P65" i="46" s="1"/>
  <c r="N51" i="46"/>
  <c r="O51" i="46" s="1"/>
  <c r="P51" i="46" s="1"/>
  <c r="N61" i="46"/>
  <c r="O61" i="46" s="1"/>
  <c r="P61" i="46" s="1"/>
  <c r="N119" i="46"/>
  <c r="O119" i="46" s="1"/>
  <c r="P119" i="46" s="1"/>
  <c r="N54" i="46"/>
  <c r="O54" i="46" s="1"/>
  <c r="P54" i="46" s="1"/>
  <c r="N59" i="46"/>
  <c r="O59" i="46" s="1"/>
  <c r="P59" i="46" s="1"/>
  <c r="N88" i="46"/>
  <c r="O88" i="46" s="1"/>
  <c r="P88" i="46" s="1"/>
  <c r="N89" i="46"/>
  <c r="O89" i="46" s="1"/>
  <c r="P89" i="46" s="1"/>
  <c r="N57" i="46"/>
  <c r="O57" i="46" s="1"/>
  <c r="P57" i="46" s="1"/>
  <c r="N107" i="46"/>
  <c r="O107" i="46" s="1"/>
  <c r="P107" i="46" s="1"/>
  <c r="N71" i="46"/>
  <c r="O71" i="46" s="1"/>
  <c r="P71" i="46" s="1"/>
  <c r="N100" i="46"/>
  <c r="O100" i="46" s="1"/>
  <c r="P100" i="46" s="1"/>
  <c r="N105" i="46"/>
  <c r="O105" i="46" s="1"/>
  <c r="P105" i="46" s="1"/>
  <c r="N102" i="46"/>
  <c r="O102" i="46" s="1"/>
  <c r="P102" i="46" s="1"/>
  <c r="N43" i="46"/>
  <c r="O43" i="46" s="1"/>
  <c r="P43" i="46" s="1"/>
  <c r="N26" i="46"/>
  <c r="O26" i="46" s="1"/>
  <c r="P26" i="46" s="1"/>
  <c r="N46" i="46"/>
  <c r="O46" i="46" s="1"/>
  <c r="P46" i="46" s="1"/>
  <c r="N34" i="46"/>
  <c r="O34" i="46" s="1"/>
  <c r="P34" i="46" s="1"/>
  <c r="N150" i="46"/>
  <c r="O150" i="46" s="1"/>
  <c r="P150" i="46" s="1"/>
  <c r="N156" i="46"/>
  <c r="O156" i="46" s="1"/>
  <c r="P156" i="46" s="1"/>
  <c r="N45" i="46"/>
  <c r="O45" i="46" s="1"/>
  <c r="P45" i="46" s="1"/>
  <c r="N33" i="46"/>
  <c r="O33" i="46" s="1"/>
  <c r="P33" i="46" s="1"/>
  <c r="N79" i="46"/>
  <c r="O79" i="46" s="1"/>
  <c r="P79" i="46" s="1"/>
  <c r="N69" i="46"/>
  <c r="O69" i="46" s="1"/>
  <c r="P69" i="46" s="1"/>
  <c r="N67" i="46"/>
  <c r="O67" i="46" s="1"/>
  <c r="P67" i="46" s="1"/>
  <c r="N66" i="46"/>
  <c r="O66" i="46" s="1"/>
  <c r="P66" i="46" s="1"/>
  <c r="N50" i="46"/>
  <c r="O50" i="46" s="1"/>
  <c r="P50" i="46" s="1"/>
  <c r="N68" i="46"/>
  <c r="O68" i="46" s="1"/>
  <c r="P68" i="46" s="1"/>
  <c r="N70" i="46"/>
  <c r="O70" i="46" s="1"/>
  <c r="P70" i="46" s="1"/>
  <c r="N53" i="46"/>
  <c r="O53" i="46" s="1"/>
  <c r="P53" i="46" s="1"/>
  <c r="N80" i="46"/>
  <c r="O80" i="46" s="1"/>
  <c r="P80" i="46" s="1"/>
  <c r="N73" i="46"/>
  <c r="O73" i="46" s="1"/>
  <c r="P73" i="46" s="1"/>
  <c r="N103" i="46"/>
  <c r="O103" i="46" s="1"/>
  <c r="P103" i="46" s="1"/>
  <c r="N81" i="46"/>
  <c r="O81" i="46" s="1"/>
  <c r="P81" i="46" s="1"/>
  <c r="N101" i="46"/>
  <c r="O101" i="46" s="1"/>
  <c r="P101" i="46" s="1"/>
  <c r="N84" i="46"/>
  <c r="O84" i="46" s="1"/>
  <c r="P84" i="46" s="1"/>
  <c r="N74" i="46"/>
  <c r="O74" i="46" s="1"/>
  <c r="P74" i="46" s="1"/>
  <c r="N106" i="46"/>
  <c r="O106" i="46" s="1"/>
  <c r="P106" i="46" s="1"/>
  <c r="N104" i="46"/>
  <c r="O104" i="46" s="1"/>
  <c r="P104" i="46" s="1"/>
  <c r="N92" i="46"/>
  <c r="O92" i="46" s="1"/>
  <c r="P92" i="46" s="1"/>
  <c r="N82" i="46"/>
  <c r="O82" i="46" s="1"/>
  <c r="P82" i="46" s="1"/>
  <c r="N78" i="46"/>
  <c r="O78" i="46" s="1"/>
  <c r="P78" i="46" s="1"/>
  <c r="N83" i="46"/>
  <c r="O83" i="46" s="1"/>
  <c r="P83" i="46" s="1"/>
  <c r="N91" i="46"/>
  <c r="O91" i="46" s="1"/>
  <c r="P91" i="46" s="1"/>
  <c r="N12" i="46"/>
  <c r="O12" i="46" s="1"/>
  <c r="P12" i="46" s="1"/>
  <c r="N147" i="46"/>
  <c r="O147" i="46" s="1"/>
  <c r="P147" i="46" s="1"/>
  <c r="N140" i="46"/>
  <c r="O140" i="46" s="1"/>
  <c r="P140" i="46" s="1"/>
  <c r="N44" i="46"/>
  <c r="O44" i="46" s="1"/>
  <c r="P44" i="46" s="1"/>
  <c r="N133" i="46"/>
  <c r="O133" i="46" s="1"/>
  <c r="P133" i="46" s="1"/>
  <c r="N139" i="46"/>
  <c r="O139" i="46" s="1"/>
  <c r="P139" i="46" s="1"/>
  <c r="N28" i="46"/>
  <c r="O28" i="46" s="1"/>
  <c r="P28" i="46" s="1"/>
  <c r="N146" i="46"/>
  <c r="O146" i="46" s="1"/>
  <c r="P146" i="46" s="1"/>
  <c r="N24" i="46"/>
  <c r="O24" i="46" s="1"/>
  <c r="P24" i="46" s="1"/>
  <c r="N41" i="46"/>
  <c r="O41" i="46" s="1"/>
  <c r="P41" i="46" s="1"/>
  <c r="N149" i="46"/>
  <c r="O149" i="46" s="1"/>
  <c r="P149" i="46" s="1"/>
  <c r="N148" i="46"/>
  <c r="O148" i="46" s="1"/>
  <c r="P148" i="46" s="1"/>
  <c r="N23" i="46"/>
  <c r="O23" i="46" s="1"/>
  <c r="P23" i="46" s="1"/>
  <c r="N39" i="46"/>
  <c r="O39" i="46" s="1"/>
  <c r="P39" i="46" s="1"/>
  <c r="N145" i="46"/>
  <c r="O145" i="46" s="1"/>
  <c r="P145" i="46" s="1"/>
  <c r="N142" i="46"/>
  <c r="O142" i="46" s="1"/>
  <c r="P142" i="46" s="1"/>
  <c r="N96" i="46"/>
  <c r="O96" i="46" s="1"/>
  <c r="P96" i="46" s="1"/>
  <c r="N116" i="46"/>
  <c r="O116" i="46" s="1"/>
  <c r="P116" i="46" s="1"/>
  <c r="N117" i="46"/>
  <c r="O117" i="46" s="1"/>
  <c r="P117" i="46" s="1"/>
  <c r="N108" i="46"/>
  <c r="O108" i="46" s="1"/>
  <c r="P108" i="46" s="1"/>
  <c r="N120" i="46"/>
  <c r="O120" i="46" s="1"/>
  <c r="P120" i="46" s="1"/>
  <c r="N109" i="46"/>
  <c r="O109" i="46" s="1"/>
  <c r="P109" i="46" s="1"/>
  <c r="N56" i="46"/>
  <c r="O56" i="46" s="1"/>
  <c r="P56" i="46" s="1"/>
  <c r="N93" i="46"/>
  <c r="O93" i="46" s="1"/>
  <c r="P93" i="46" s="1"/>
  <c r="N75" i="46"/>
  <c r="O75" i="46" s="1"/>
  <c r="P75" i="46" s="1"/>
  <c r="N97" i="46"/>
  <c r="O97" i="46" s="1"/>
  <c r="P97" i="46" s="1"/>
  <c r="N76" i="46"/>
  <c r="O76" i="46" s="1"/>
  <c r="P76" i="46" s="1"/>
  <c r="N111" i="46"/>
  <c r="O111" i="46" s="1"/>
  <c r="P111" i="46" s="1"/>
  <c r="N115" i="46"/>
  <c r="O115" i="46" s="1"/>
  <c r="P115" i="46" s="1"/>
  <c r="N55" i="46"/>
  <c r="O55" i="46" s="1"/>
  <c r="P55" i="46" s="1"/>
  <c r="N112" i="46"/>
  <c r="O112" i="46" s="1"/>
  <c r="P112" i="46" s="1"/>
  <c r="N77" i="46"/>
  <c r="O77" i="46" s="1"/>
  <c r="P77" i="46" s="1"/>
  <c r="N95" i="46"/>
  <c r="O95" i="46" s="1"/>
  <c r="P95" i="46" s="1"/>
  <c r="N138" i="46"/>
  <c r="O138" i="46" s="1"/>
  <c r="P138" i="46" s="1"/>
  <c r="N15" i="46"/>
  <c r="O15" i="46" s="1"/>
  <c r="P15" i="46" s="1"/>
  <c r="N10" i="46"/>
  <c r="O10" i="46" s="1"/>
  <c r="P10" i="46" s="1"/>
  <c r="N14" i="46"/>
  <c r="O14" i="46" s="1"/>
  <c r="P14" i="46" s="1"/>
  <c r="N17" i="46"/>
  <c r="O17" i="46" s="1"/>
  <c r="P17" i="46" s="1"/>
  <c r="N141" i="46"/>
  <c r="O141" i="46" s="1"/>
  <c r="P141" i="46" s="1"/>
  <c r="N9" i="46"/>
  <c r="O9" i="46" s="1"/>
  <c r="N16" i="46"/>
  <c r="O16" i="46" s="1"/>
  <c r="P16" i="46" s="1"/>
  <c r="N19" i="46"/>
  <c r="O19" i="46" s="1"/>
  <c r="P19" i="46" s="1"/>
  <c r="N47" i="46"/>
  <c r="O47" i="46" s="1"/>
  <c r="P47" i="46" s="1"/>
  <c r="N31" i="46"/>
  <c r="O31" i="46" s="1"/>
  <c r="P31" i="46" s="1"/>
  <c r="N30" i="46"/>
  <c r="O30" i="46" s="1"/>
  <c r="P30" i="46" s="1"/>
  <c r="N32" i="46"/>
  <c r="O32" i="46" s="1"/>
  <c r="P32" i="46" s="1"/>
  <c r="N40" i="46"/>
  <c r="O40" i="46" s="1"/>
  <c r="P40" i="46" s="1"/>
  <c r="N21" i="46"/>
  <c r="O21" i="46" s="1"/>
  <c r="P21" i="46" s="1"/>
  <c r="N42" i="46"/>
  <c r="O42" i="46" s="1"/>
  <c r="P42" i="46" s="1"/>
  <c r="N118" i="46"/>
  <c r="O118" i="46" s="1"/>
  <c r="P118" i="46" s="1"/>
  <c r="N113" i="46"/>
  <c r="O113" i="46" s="1"/>
  <c r="P113" i="46" s="1"/>
  <c r="N137" i="46"/>
  <c r="O137" i="46" s="1"/>
  <c r="P137" i="46" s="1"/>
  <c r="N135" i="46"/>
  <c r="O135" i="46" s="1"/>
  <c r="P135" i="46" s="1"/>
  <c r="N134" i="46"/>
  <c r="O134" i="46" s="1"/>
  <c r="P134" i="46" s="1"/>
  <c r="N136" i="46"/>
  <c r="O136" i="46" s="1"/>
  <c r="P136" i="46" s="1"/>
  <c r="N86" i="46"/>
  <c r="O86" i="46" s="1"/>
  <c r="P86" i="46" s="1"/>
  <c r="N87" i="46"/>
  <c r="O87" i="46" s="1"/>
  <c r="P87" i="46" s="1"/>
  <c r="N99" i="46"/>
  <c r="O99" i="46" s="1"/>
  <c r="P99" i="46" s="1"/>
  <c r="P9" i="46" l="1"/>
  <c r="O159" i="46"/>
  <c r="C9" i="73" s="1"/>
  <c r="C13" i="73" s="1"/>
  <c r="C15" i="73" l="1"/>
  <c r="C16" i="73" s="1"/>
  <c r="C17" i="73" s="1"/>
  <c r="C18" i="73" s="1"/>
</calcChain>
</file>

<file path=xl/sharedStrings.xml><?xml version="1.0" encoding="utf-8"?>
<sst xmlns="http://schemas.openxmlformats.org/spreadsheetml/2006/main" count="2425" uniqueCount="652">
  <si>
    <t>2) Sozialversicherung auf Urlaub</t>
  </si>
  <si>
    <t>3)  zusätzl. Urlaubsgeld</t>
  </si>
  <si>
    <t>4) Sozialversicherung auf zusätzl. Urlaubsgeld</t>
  </si>
  <si>
    <t>5)  Gesetzliche Feiertage</t>
  </si>
  <si>
    <t>7)  Gesetzliche Lohnfortzahlung</t>
  </si>
  <si>
    <t>9)  Tarifliche Ausfallzeiten</t>
  </si>
  <si>
    <t>4) Betriebshaftpflicht</t>
  </si>
  <si>
    <t>5) Schwerbehindertenabgabe</t>
  </si>
  <si>
    <t>Risiko + Gewinn auf Gesamtkosten in %</t>
  </si>
  <si>
    <t>2)  Rentenversicherung</t>
  </si>
  <si>
    <t>3)  Krankenversicherung</t>
  </si>
  <si>
    <t>4)  Arbeitslosenversicherung</t>
  </si>
  <si>
    <t>5)  Pflegeversicherung</t>
  </si>
  <si>
    <t>6)  Gesetzliche Unfallversicherung</t>
  </si>
  <si>
    <t>7)  Umlage U2 Krankenversicherung</t>
  </si>
  <si>
    <t>B) Weitere tarif- und lohngebundene Kosten auf produktiven Stundenlohn</t>
  </si>
  <si>
    <t>C) Kosten für technische Angestellte und Aufsichtskräfte</t>
  </si>
  <si>
    <t>D) Sonstige Kosten</t>
  </si>
  <si>
    <t>E) Gesamtkosten (Tariflohn + Pos. A bis D)</t>
  </si>
  <si>
    <t>A) Produktiver Stundenlohn und bestimmte Sozialabgaben</t>
  </si>
  <si>
    <t>Bezeichnung</t>
  </si>
  <si>
    <t>Tätigkeit</t>
  </si>
  <si>
    <t>Obenarbeiten</t>
  </si>
  <si>
    <t>X</t>
  </si>
  <si>
    <t>-</t>
  </si>
  <si>
    <t>W1</t>
  </si>
  <si>
    <t>Komplett feucht/nass reinigen.</t>
  </si>
  <si>
    <t>Spritzbereiche</t>
  </si>
  <si>
    <t>Bodenreinigung</t>
  </si>
  <si>
    <t>Durchschnittliche Urlaubstage je Mitarbeiter jährlich</t>
  </si>
  <si>
    <t>Tage</t>
  </si>
  <si>
    <t>Tage tarifliche Arbeitsfreistellung je Mitarbeiter jährlich</t>
  </si>
  <si>
    <t>durchschnittliche Krankheitstage je Mitarbeiter jährlich</t>
  </si>
  <si>
    <t>SV</t>
  </si>
  <si>
    <t>GV</t>
  </si>
  <si>
    <t>Summe Position A</t>
  </si>
  <si>
    <t>1)  Urlaub</t>
  </si>
  <si>
    <t>Summe Positionen A und B</t>
  </si>
  <si>
    <t>Summe Lohn- und Lohngebundene Kosten</t>
  </si>
  <si>
    <t>1)  Reinigungsmittel und Kleinmaterial</t>
  </si>
  <si>
    <t>Summe Lohn + Zuschlag</t>
  </si>
  <si>
    <t>Stundenverrechnungssatz werktags</t>
  </si>
  <si>
    <t>Lohnkostenanteil</t>
  </si>
  <si>
    <t>Personalgewichtung</t>
  </si>
  <si>
    <t>Kontrollfeld Gewichtung (= 100 %)</t>
  </si>
  <si>
    <t>Durchschnittl. Stundenverrechnungssatz</t>
  </si>
  <si>
    <t>Durchschnittlicher Lohnkostenanteil</t>
  </si>
  <si>
    <t>Durchschnittlicher Summe Lohn + Zuschlag</t>
  </si>
  <si>
    <t>1)  Kleinmaterial (Büromaterial, usw.)</t>
  </si>
  <si>
    <t xml:space="preserve">2)  Autos, Fahrgeld </t>
  </si>
  <si>
    <t>Bitte füllen Sie die farblich markierten Zellen aus und senden Sie die Tabelle zurück!</t>
  </si>
  <si>
    <t>Reinigungsgruppe</t>
  </si>
  <si>
    <t>Turnus</t>
  </si>
  <si>
    <t>Risiko + Gewinn auf Selbstkosten in %</t>
  </si>
  <si>
    <t>M1</t>
  </si>
  <si>
    <t>Summe Positionen C und D</t>
  </si>
  <si>
    <t>1) Produktiver Stundenlohn (Lohngruppe 7)</t>
  </si>
  <si>
    <t>1)  Kosten sonstige technische Angestellte einschließlich Betriebsleitung</t>
  </si>
  <si>
    <t>2)  Kosten kaufmännische Angestellte</t>
  </si>
  <si>
    <t>2)  Kosten sonstige technische Angestellte einschließlich Betriebsleitung</t>
  </si>
  <si>
    <t>12) Beiträge zur Beruforganisation</t>
  </si>
  <si>
    <t>3)  Kosten kaufmännische Angestellte</t>
  </si>
  <si>
    <t>6) Gewerbesteuer</t>
  </si>
  <si>
    <t>11) Beiträge zur Berufsorganisation</t>
  </si>
  <si>
    <t>Reinigungsgruppen</t>
  </si>
  <si>
    <t>Komplett feucht/nass reinigen, Wände, Decken etc.</t>
  </si>
  <si>
    <t>Feucht/Nass reinigen, auch über 1,60 m.</t>
  </si>
  <si>
    <t>Griffspuren und sichtbare Verschmutzungen feucht/nass entfernen bis 2,10 m.</t>
  </si>
  <si>
    <t>Griffspuren und sichtbare Verschmutzungen feucht/nass entfernen, bzw. absaugen.</t>
  </si>
  <si>
    <t>Griffspuren und sichtbare Verschmutzungen feucht/nass bis 2,10 m entfernen.</t>
  </si>
  <si>
    <t>Griffspuren und sichtbare Verschmutzungen feucht/nass entfernen.</t>
  </si>
  <si>
    <t xml:space="preserve">Spinnweben </t>
  </si>
  <si>
    <t>Spinnweben entfernen bis zur Decke.</t>
  </si>
  <si>
    <t>Steh- und Tischleuchten inkl. Lampenschirme</t>
  </si>
  <si>
    <t>Sanitär und Nassbereiche</t>
  </si>
  <si>
    <t>Armaturen, Halte- und Stützgriffe etc.</t>
  </si>
  <si>
    <t>Komplett feucht/nass reinigen, Kalkansätze entfernen und polieren.</t>
  </si>
  <si>
    <t>Fliesen-, Trennwände etc.</t>
  </si>
  <si>
    <t>Komplett feucht/nass reinigen und bestücken.</t>
  </si>
  <si>
    <t>WC- Papierhalter</t>
  </si>
  <si>
    <t>Beleuchtungskörper, Lichtleisten</t>
  </si>
  <si>
    <t>Ebene</t>
  </si>
  <si>
    <t>Bodenart</t>
  </si>
  <si>
    <t>3) sächliche Verwaltungskosten (Miete, Telefon usw.) und sonstige Kosten einschließlich weiterer Abgaben</t>
  </si>
  <si>
    <t>9)  Pauschale Lohnsteuer für geringverdienende Arbeitskräfte</t>
  </si>
  <si>
    <t>8) Insolvenzgeldumlage</t>
  </si>
  <si>
    <t>Griffspuren und sichtbare Verschmutzungen feucht/nass entfernen bis zur Decke.</t>
  </si>
  <si>
    <t>Heizkörper, -rohre, -verkleidungen</t>
  </si>
  <si>
    <t>Außen Griffspuren und sichtbare Verschmutzungen feucht/nass bis 2,10 m entfernen.</t>
  </si>
  <si>
    <t>WC-Bürste mit Halterung</t>
  </si>
  <si>
    <t>Handtuchpapier/Rollenspender</t>
  </si>
  <si>
    <t>Griffspuren und sichtbare Verschmutzungen feucht/nass entfernen bzw. staub entfernen.</t>
  </si>
  <si>
    <t>Feuerlöscher/Melder/Kästen, Abdeckungen, Rauchabzug</t>
  </si>
  <si>
    <t>Versorgungsleisten, Kabelkanäle, Regale</t>
  </si>
  <si>
    <t>Gebäude</t>
  </si>
  <si>
    <t>Komplett außen feucht/nass reinigen von außen, auch über 2,10 m.</t>
  </si>
  <si>
    <t>2)  Maschinen, Geräte u. ä. Hilfsmittel, z. B. Leiter, Hubsteiger, Reinigungsautomat, Wischmopp, Auto</t>
  </si>
  <si>
    <t>Komplett reinigen bzw. aussaugen.</t>
  </si>
  <si>
    <t>Aufzüge mit Türen innen und außen komplett</t>
  </si>
  <si>
    <t>Spritzer und sonstige Verschmutzungen nass entfernen.</t>
  </si>
  <si>
    <t>Komplett nass reinigen, Kalkansätze entfernen.</t>
  </si>
  <si>
    <t>Komplett nass reinigen und bei Bedarf WC-Bürste auswechseln.</t>
  </si>
  <si>
    <t>Sockelleisten</t>
  </si>
  <si>
    <t>Abstauben bzw. feucht/nass reinigen.</t>
  </si>
  <si>
    <t>Komplett feucht/nass reinigen, auch über 1,60 m.</t>
  </si>
  <si>
    <t>8) Sozialversicherung auf gesetzliche Lohnfortzahlung</t>
  </si>
  <si>
    <t>6) Sozialversicherung auf gesetzliche Feiertage</t>
  </si>
  <si>
    <t>10) Sozialversicherung auf tarifliche Ausfallzeiten</t>
  </si>
  <si>
    <t>Maschinell reinigen, polieren, cleanern, etc. Absatzstriche/Verkehrsspuren sind mit zu entfernen.</t>
  </si>
  <si>
    <t>Raumart</t>
  </si>
  <si>
    <t>PreisMon</t>
  </si>
  <si>
    <t>PreisJahr</t>
  </si>
  <si>
    <t>Fläche_qm</t>
  </si>
  <si>
    <t>Fläche_qm_Jahr</t>
  </si>
  <si>
    <t>Auftraggeber:</t>
  </si>
  <si>
    <t>Einzelraumkalkulation</t>
  </si>
  <si>
    <t xml:space="preserve">Aufmaß/Flächenverzeichnis </t>
  </si>
  <si>
    <t>Schreibtische</t>
  </si>
  <si>
    <t>Holz-, Parkettbodenbeläge einschließlich der Sockelleisten und unter den beweglichen Einrichtungsgegenständen</t>
  </si>
  <si>
    <t>Laut Herstellervorschrift reinigen und pflegen.</t>
  </si>
  <si>
    <t>Einzelpreise (Regiesätze) für Sonderaufträge</t>
  </si>
  <si>
    <t xml:space="preserve">Der zu erwartende Umfang an Sonderarbeiten wurde aufgrund von Erfahrungswerten geschätzt (Prognose). Der tatsächliche (jährliche) Umfang der Sonderarbeiten während der Vertragslaufzeit kann daher abweichen. Der hier vorgegebene Wert ist jedoch den Angeboten zugrunde zu legen und wird der Wertung zu zugrunde gelegt. </t>
  </si>
  <si>
    <t xml:space="preserve">Bitte beachten Sie:  </t>
  </si>
  <si>
    <t>- es besteht kein Anspruch auf Beauftragung</t>
  </si>
  <si>
    <t>- die Arbeiten werden auch für einzelne Räume in Auftrag gegeben</t>
  </si>
  <si>
    <t>- Preisangaben inkl. Material-, Maschinen- u. Gerätekosten sowie sonst. Nebenkosten</t>
  </si>
  <si>
    <t>1. Stundenverrechnungssätze (werktags)</t>
  </si>
  <si>
    <t>Die aufgeführten Arbeiten sind laut den Definitionen der Leistungsarten auszuführen</t>
  </si>
  <si>
    <t>Stunden
jährlich ca.</t>
  </si>
  <si>
    <t>Stundenverrechnungssatz € pro Stunde</t>
  </si>
  <si>
    <t>Jahressumme</t>
  </si>
  <si>
    <t>a)</t>
  </si>
  <si>
    <t>Unterhaltsreinigung werktags</t>
  </si>
  <si>
    <t>b)</t>
  </si>
  <si>
    <t>Unterhaltsreinigung an Sonn- und Feiertagen (inkl. prozentualem Zuschlag wie unten angegeben)</t>
  </si>
  <si>
    <t>c)</t>
  </si>
  <si>
    <t>Baufeinreinigung</t>
  </si>
  <si>
    <t>d)</t>
  </si>
  <si>
    <t>Grundreinigung/Intensivreinigung</t>
  </si>
  <si>
    <t>e)</t>
  </si>
  <si>
    <t>Kombination Shampoonierung/Sprühextraktion</t>
  </si>
  <si>
    <t>f)</t>
  </si>
  <si>
    <t>Summe jährlich</t>
  </si>
  <si>
    <t>Häufigkeit im Jahr</t>
  </si>
  <si>
    <t>Grundfläche in qm</t>
  </si>
  <si>
    <t>qm Leistung pro Stunde</t>
  </si>
  <si>
    <t>qm Preis Grundfläche</t>
  </si>
  <si>
    <t xml:space="preserve"> </t>
  </si>
  <si>
    <t>2 malige Versiegelung Bodenflächen Linoleum</t>
  </si>
  <si>
    <t>Gesamtjahressumme</t>
  </si>
  <si>
    <t>Sonderarbeiten</t>
  </si>
  <si>
    <t>Unterhaltsreinigung</t>
  </si>
  <si>
    <t>Jahresstunden</t>
  </si>
  <si>
    <t>Stundenverrechnungssätze</t>
  </si>
  <si>
    <t>Jahreskosten</t>
  </si>
  <si>
    <t>Monatskosten</t>
  </si>
  <si>
    <t xml:space="preserve">Aktuelle Reinigungsgruppe: </t>
  </si>
  <si>
    <t>Jahreskosten für</t>
  </si>
  <si>
    <t>Übersicht Preise</t>
  </si>
  <si>
    <t>Zuschlag für Arbeiten an Sonn- und Feiertagen in %</t>
  </si>
  <si>
    <t>Stundenverrechnungssatz in € für Arbeiten an Sonn- und Feiertagen</t>
  </si>
  <si>
    <t>Tag im Jahr</t>
  </si>
  <si>
    <t xml:space="preserve">Anwesenheit Stunden </t>
  </si>
  <si>
    <t>2. Preise je Ausführung (werktags)</t>
  </si>
  <si>
    <t>qm-Leistung pro Stunde</t>
  </si>
  <si>
    <t>Reinigungs- 
gruppe</t>
  </si>
  <si>
    <t>Gebäudeteil</t>
  </si>
  <si>
    <t>Gesamtstunden / Jahr</t>
  </si>
  <si>
    <t>Gesamtpreis / Jahr</t>
  </si>
  <si>
    <t>Anschrift</t>
  </si>
  <si>
    <t>1) Produktiver Stundenlohn (Lohngruppe 1)</t>
  </si>
  <si>
    <t>Fußbodenabläufe</t>
  </si>
  <si>
    <t>Türführungsschienen</t>
  </si>
  <si>
    <t>keine Reinigung*</t>
  </si>
  <si>
    <t>11) Kosten Vorarbeiter/-in (für Zeitaufwand für Organisation/Leistung und Mehrvergütung gegenüber Lohngruppe 1)</t>
  </si>
  <si>
    <t>1)  Kosten Objektleitung (für weiteren Zeitaufwand, der über die in den Preisblättern für die Objektleitung vorgegebenen Stunden hinausgeht)</t>
  </si>
  <si>
    <t>Tabelle durch "Rechtsklick" -&gt; "Aktualisieren"</t>
  </si>
  <si>
    <t>Quali-täts-Soll-punkte</t>
  </si>
  <si>
    <t>Kalkulationsbasis (Anlage 3 Teil 1 zum Vertrag Los 1)</t>
  </si>
  <si>
    <t>Kalkulation des Stundenverrechnungssatzes Unterhaltsreinigung (SVS UR Los 1)</t>
  </si>
  <si>
    <t>SVS</t>
  </si>
  <si>
    <t>keine Reinigung durchzuführen</t>
  </si>
  <si>
    <t>Beschreibung Turnus</t>
  </si>
  <si>
    <t>A</t>
  </si>
  <si>
    <t>Index</t>
  </si>
  <si>
    <t>C</t>
  </si>
  <si>
    <t>D</t>
  </si>
  <si>
    <t>E</t>
  </si>
  <si>
    <t>F</t>
  </si>
  <si>
    <t>G</t>
  </si>
  <si>
    <t>H</t>
  </si>
  <si>
    <t>I</t>
  </si>
  <si>
    <t/>
  </si>
  <si>
    <t>Bei Sonderaufträgen an Sonn- und Feiertagen sind _____% Zuschlag hinzuzurechnen.</t>
  </si>
  <si>
    <t>Gesamtübersicht der Jahresreinigungsstunden und Preise Unterhaltsreinigung (GÜ UR Los 1)</t>
  </si>
  <si>
    <t>Gesamtübersicht der Jahresreinigungsstunden und Preise Unterhaltsreinigung (Anlage 4 zum Vertrag Los 1)</t>
  </si>
  <si>
    <t>Reinigungstage Jahr</t>
  </si>
  <si>
    <t>Anzahl</t>
  </si>
  <si>
    <t>Funktion, Tätigkeitsbereich</t>
  </si>
  <si>
    <t>Einsatzzweck</t>
  </si>
  <si>
    <t>In den Preisblättern sind die verbindlichen Angebotspreise anzugeben. Auf dieser Grundlage wird die vertragliche Vergütung gezahlt. Das Angebot ist zu Festpreisen abzugeben; Änderungen sind nur möglich, soweit die Vergabeunterlagen dies ausdrücklich vorsehen.</t>
  </si>
  <si>
    <r>
      <rPr>
        <b/>
        <sz val="10"/>
        <color indexed="8"/>
        <rFont val="Arial"/>
        <family val="2"/>
      </rPr>
      <t xml:space="preserve">Die in den Preisblättern angegebenen Stundenverrechnungssätze müssen den in der Kalkulation des jeweiligen Stundenverrechnungssatzes für den betreffenden Anwendungsbereich kalkulierten Beträgen entsprechen. Abweichungen zwischen den an der einen und der anderen Stelle eingetragenen Beträgen führen zur Nichtberücksichtigung des Angebots. </t>
    </r>
    <r>
      <rPr>
        <sz val="10"/>
        <color indexed="8"/>
        <rFont val="Arial"/>
        <family val="2"/>
      </rPr>
      <t xml:space="preserve">Dies gilt nicht für die Stundenverrechnungssätze für Sonderarbeiten. Für Sonderarbeiten kann ein Bieter anstelle der in den übrigen Vergabeunterlagen zugrunde gelegten Stundenverrechnungssätze andere Stundenverrechnungssätze, die die besonderen Leistungsanforderungen der Sonderarbeiten widerspiegeln, zugrunde legen. </t>
    </r>
  </si>
  <si>
    <t>Auf Anfrage des Auftraggebers muss der Bieter die Kalkulation dieser Stundenverrechnungssätze wie in den Kalkulationsblättern transparent erläutern. Geschieht dies auf entsprechende Anforderung nicht, wird das Angebot nicht berücksichtigt.</t>
  </si>
  <si>
    <t xml:space="preserve">Bitte beachten Sie, dass Kosten, die in mehreren Bereichen anfallen (z. B. Material- oder Gerätekosten, die dem Bieter als Pauschale berechnet werden, die aber Leistungen in mehreren Kalkulationsblättern betreffen), nicht einer einzelnen, willkürlich bestimmten Position zugeschlagen werden können (z. B. Kalkulation aller Reinigungstücher für alle Leistungen nur in einem von mehreren Kalkulationsblättern). In diesem Fall läge eine unzulässige Kosten-/Preisverlagerung vor, die zum Angebotsausschluss führt. Diese Kosten sind vielmehr anteilig auf die einzelnen Leistungsbereiche/Preisblätter zu verteilen. </t>
  </si>
  <si>
    <r>
      <t xml:space="preserve">Entspricht der Gesamtbetrag einer Position nicht dem Ergebnis der Multiplikation von Mengensatz und Einheitspreis (Einzelpreis), so ist </t>
    </r>
    <r>
      <rPr>
        <b/>
        <sz val="10"/>
        <color indexed="8"/>
        <rFont val="Arial"/>
        <family val="2"/>
      </rPr>
      <t>im Zweifel der Einheitspreis maßgebend und wird der Wertung zugrunde gelegt</t>
    </r>
    <r>
      <rPr>
        <sz val="10"/>
        <color indexed="8"/>
        <rFont val="Arial"/>
        <family val="2"/>
      </rPr>
      <t>. Eine Verpflichtung des Auftraggebers, die Preise nachzurechnen, besteht jedoch nicht.</t>
    </r>
  </si>
  <si>
    <r>
      <t xml:space="preserve">Alle vom Bieter anzugebenden Preise (Einzelpreise, Einheitspreise, Stückpreise, Komplettpreise, Verrechnungssätze usw.) sind </t>
    </r>
    <r>
      <rPr>
        <b/>
        <sz val="10"/>
        <color indexed="8"/>
        <rFont val="Arial"/>
        <family val="2"/>
      </rPr>
      <t xml:space="preserve">ohne Umsatzsteuer (netto) </t>
    </r>
    <r>
      <rPr>
        <sz val="10"/>
        <color indexed="8"/>
        <rFont val="Arial"/>
        <family val="2"/>
      </rPr>
      <t>anzugeben soweit nicht ausdrücklich anders angegeben.</t>
    </r>
  </si>
  <si>
    <t>Aufstellung über das eingesetzte Personal (AeP Los 1)</t>
  </si>
  <si>
    <t>Allgemeine Erläuterungen zu den Preisblättern, Kalkulationsbasis und Kalkulation der Stundenverrechnungssätze (AE Los 1)</t>
  </si>
  <si>
    <t>Objektliste (Obl Los 1)</t>
  </si>
  <si>
    <t>Leistungsverzeichnis Unterhaltsreinigung (LV UR Los 1)</t>
  </si>
  <si>
    <t>Kalkulationsbasis (KB UR Los 1)</t>
  </si>
  <si>
    <t>Aufstellung der eingesetzten Maschinen, Geräte u.ä. Hilfsmittel (AMG Los 1)</t>
  </si>
  <si>
    <t>Ausrüstung (Geräte, Maschinen u. ä. Hilfsmittel, z. B. Reinigungs-wagen), jeweils mit Angabe von Hersteller und Typbezeichnung</t>
  </si>
  <si>
    <t>Anhang Teil C (EXCEL-Teil)</t>
  </si>
  <si>
    <t>Inhaltsverzeichnis und allgemeine Hinweise Los 1</t>
  </si>
  <si>
    <t>Kalkulation des Stundenverrechnungssatzes (SVS) Unterhaltsreinigung (UR)
(Anlage 2 Teil 1 zum Vertrag Los 1)</t>
  </si>
  <si>
    <t>Preisblatt Einzelraumkalkulation und Aufmaß/Flächenverzeichnis (PB EAF UR Los 1)</t>
  </si>
  <si>
    <t>Hinweis: Die Angabe des Erklärenden Teil F (WORD-Teil) des Angebots gilt als Angabe des Erklärenden für alle eingereichten Angebotsteile (WORD und EXCEL).</t>
  </si>
  <si>
    <t>Vergabe Unterhaltsreinigung</t>
  </si>
  <si>
    <t>Komplett feucht/nass reinigen inkl. Flecken entfernen und Gestelle.</t>
  </si>
  <si>
    <t>Komplett feucht/nass reinigen inklusive Gestell.</t>
  </si>
  <si>
    <t>Rollcontainer, Anstell/Unterstellcontainer</t>
  </si>
  <si>
    <t>Tische, Glastische, Stehpulte</t>
  </si>
  <si>
    <t>Komplett feucht/nass reinigen, haftende Verschmutzungen und Flecken entfernen inkl. Gestelle.</t>
  </si>
  <si>
    <t>Wandschalter, Steckdosen</t>
  </si>
  <si>
    <t>WC-Becken mit Sitz, Urinale</t>
  </si>
  <si>
    <t xml:space="preserve">Alle Hart- und elastischen Bodenbeläge, Stein-, Kunststeinbodenbeläge und unter den beweglichen Einrichtungsgegenständen. </t>
  </si>
  <si>
    <t>Komplett nass reinigen, durchspülen, Kalk- und Urinansätze entfernen.</t>
  </si>
  <si>
    <t>Preisblatt Objektleitung (OL) (Anlage 3 Teil 2 zum Vertrag Los 1)</t>
  </si>
  <si>
    <t>Objektleitung</t>
  </si>
  <si>
    <t>Kalkulation des Stundenverrechnungssatzes Objektleitung (SVS OL Los 1)</t>
  </si>
  <si>
    <t>Preisblatt Objektleitung (PB OL Los 1)</t>
  </si>
  <si>
    <r>
      <t xml:space="preserve">Hinweise: 
1. Bitte in der Zeile "Personalgewichtung SV/GV" die Gewichtung SV/GV in % eintragen (SV = Sozialversicherungspflichtiges Personal; GV = Geringfügig Beschäftigte; beide Spalten müssen zusammen 100% ergeben. Das Feld in der Zeile "Kontrollfeld Gewichtung (= 100%)" muss grün sein.).
2. Die im Preisblatt </t>
    </r>
    <r>
      <rPr>
        <i/>
        <sz val="10"/>
        <rFont val="Arial"/>
        <family val="2"/>
      </rPr>
      <t>(PB OL Los 1)</t>
    </r>
    <r>
      <rPr>
        <i/>
        <sz val="10"/>
        <color indexed="8"/>
        <rFont val="Arial"/>
        <family val="2"/>
      </rPr>
      <t xml:space="preserve"> angegebenen Stundenverrechnungssätze für Werktage und für Sonn-/Feiertage müssen den in der Kalkulation des jeweiligen Stundenverrechnungssatzes kalkulierten Beträgen entsprechen.</t>
    </r>
  </si>
  <si>
    <t>Stunden-verrechnungssatz</t>
  </si>
  <si>
    <t>Preisblatt Sonderarbeiten (PB SdArb Los 1)</t>
  </si>
  <si>
    <t>Gesamtjahressumme (Kalkulation und Obergrenze zur Abrechnung gem. § 14 des Vertrages)</t>
  </si>
  <si>
    <t>Aufstellung über das eingesetzte Personal (Anlage 6 Teil 1 zum Vertrag Los 1)</t>
  </si>
  <si>
    <t>Aufstellung der eingesetzten Maschinen, Geräte u. ä. Hilfsmittel (Anlage 6 Teil 2 zum Vertrag Los 1)</t>
  </si>
  <si>
    <t>Allgemeine Erläuterungen zu den Preisblättern, Kalkulationsbasis und Kalkulation der Stundenverrechnungssätze (Anlage 7 zum Vertrag Los 1)</t>
  </si>
  <si>
    <t>Objektliste (Anlage 8 zum Vertrag Los 1)</t>
  </si>
  <si>
    <t>* siehe Einteilung der Reinigungsgruppen, Reinigungstage Jahr und Turnus im PB EAF UR im Excel Teil</t>
  </si>
  <si>
    <t>Reinigungs-gruppe</t>
  </si>
  <si>
    <t>Reinigungs-tageJahr</t>
  </si>
  <si>
    <t>Mindestjahresreinigungsstunden (Gesamtstunden / Jahr) Unterhaltsreinigung</t>
  </si>
  <si>
    <t>B</t>
  </si>
  <si>
    <t>K</t>
  </si>
  <si>
    <t>M1/KW1</t>
  </si>
  <si>
    <t>M1/KW3</t>
  </si>
  <si>
    <t>g)</t>
  </si>
  <si>
    <t>An Decken und abgehängte Leuchten unter Einhaltung der aktuellen Sicherheitsbestimmungen, feucht/nass von aussen reinigen, auch über 1,60 m.</t>
  </si>
  <si>
    <t>Leistungsverzeichnis Unterhaltsreinigung (Anlage 1 zum Vertrag Los 1)</t>
  </si>
  <si>
    <t>13) Zuschlag für Arbeiten in/an besonderen Räumen und Einrichtungen (z.B. öffentliche WC Anlagen)</t>
  </si>
  <si>
    <t>StundenJahr</t>
  </si>
  <si>
    <t>Vergabenummer/   Aktenzeichen:</t>
  </si>
  <si>
    <t>Sonderbereiche, werden nicht gesondert vergütet, Sie gehören zur Unterhaltsreinigung!</t>
  </si>
  <si>
    <t xml:space="preserve">X = Turnus/Reinigungshäufigkeit laut PB EAF UR, W1 = einmal wöchentlich, M1 = einmal monatlich entsprechend der angegebenen KW, M2 = zweimal monatlich entsprechend der angegebenen KW, J1 = einmal jährlich entsprechend dem angegebenen Monat, J2 = zweimal jährlich entsprechend dem angegebenen Monat,  J4 = viermal jährlich entsprechend dem angegebenen Monat,   J6 = sechsmal jährlich entsprechend dem angegebenen Monat </t>
  </si>
  <si>
    <t xml:space="preserve">- Sonderarbeiten sind nur nach gesondertem Abruf durch den Auftraggeber zu erbringen. Dabei handelt es sich um eine Option des Auftraggebers, die dieser nach dem Vertrag durch einseitige Ausübung des Optionsrechts im Einzelfall unter Angabe einer verbindlichen Ausführungszeit und anderer Vorgaben ziehen kann. Der Auftragnehmer ist bei angemessener Vorlaufzeit verpflichtet, die Leistungen wie angefordert zu erbringen. Die Angemessenheit der Vorlaufzeit beurteilt der Auftraggeber nach dem Umfang des Gesamtauftrages sowie Art und Umfang der Sonderreinigung. Erbringt der Auftragnehmer die Leistung nicht oder nicht wie angefordert, so kann der Auftraggeber die Leistung selbst oder durch einen Dritten ausführen lassen und die Mehrkosten gegenüber einer Erbringung durch den Auftragnehmer gemäß dem vorliegenden Preisblatt vom Auftraggeber verlangen oder von einer der Rechnungen des Auftragnehmers abziehen. Wie für andere Leistungen steht die Angabe von Personalmangel oder fehlende andere organisatorische Voraussetzungen der Verpflichtung des Auftragnehmers und einem Ersatzanspruch bei Nichtausführung nicht entgegen. </t>
  </si>
  <si>
    <t>Name Bieter:</t>
  </si>
  <si>
    <t>Midijob</t>
  </si>
  <si>
    <t xml:space="preserve">Anlage 6 Teil 1 zum Vertrag Los 1: </t>
  </si>
  <si>
    <t xml:space="preserve">Anlage 6 Teil 2 zum Vertrag Los 1: </t>
  </si>
  <si>
    <t xml:space="preserve">Anlage 7 zum Vertrag Los 1: </t>
  </si>
  <si>
    <t xml:space="preserve">Anlage 8 zum Vertrag Los 1: </t>
  </si>
  <si>
    <t xml:space="preserve">Anlage 1 zum Vertrag Los 1: </t>
  </si>
  <si>
    <t xml:space="preserve">Anlage 2 Teil 1 zum Vertrag Los 1: </t>
  </si>
  <si>
    <t xml:space="preserve">Anlage 2 Teil 2 zum Vertrag Los 1: </t>
  </si>
  <si>
    <t xml:space="preserve">Anlage 2 Teil 3 zum Vertrag Los 1: </t>
  </si>
  <si>
    <t xml:space="preserve">Anlage 3 Teil 1 zum Vertrag Los 1: </t>
  </si>
  <si>
    <t xml:space="preserve">Anlage 3 Teil 2 zum Vertrag Los 1: </t>
  </si>
  <si>
    <t xml:space="preserve">Anlage 3 Teil 3 zum Vertrag Los 1: </t>
  </si>
  <si>
    <t xml:space="preserve">Anlage 3 Teil 4 zum Vertrag Los 1: </t>
  </si>
  <si>
    <t xml:space="preserve">Anlage 4 zum Vertrag Los 1: </t>
  </si>
  <si>
    <t>Personalgewichtung SV/Midijob/GV</t>
  </si>
  <si>
    <t>Die aufgeführten Arbeiten sind laut den Definitionen der Leistungsarten auszuführen. Die Räume sind aus und wieder einzuräumen. Die Abrechnung erfolgt nach tatsächlicher Grundfläche in qm die grundgereinigt wurde.</t>
  </si>
  <si>
    <t>Bitte beachten Sie, dass in der Kalkulation des SVS OL mit der Lohngruppe 7 kalkuliert werden muss!</t>
  </si>
  <si>
    <t>Verwalltungsgemeinschaft Kochel am See</t>
  </si>
  <si>
    <t>Kalkulation des Stundenverrechnungssatzes Unterhaltsreinigung öffentliche WCs (SVS UR öWC Los 1)</t>
  </si>
  <si>
    <t>Kalkulation des Stundenverrechnungssatzes (SVS) Unterhaltsreinigung öffentliche WCs  Reinigungsgruppe H (UR öWC)
(Anlage 2 Teil 2 zum Vertrag Los 1)</t>
  </si>
  <si>
    <t>Kalkulation des Stundenverrechnungssatzes (SVS) Objektleitung (OL)
(Anlage 2 Teil 3 zum Vertrag Los 1)</t>
  </si>
  <si>
    <t>Hinweise: 
1. Bitte in der Zeile "Personalgewichtung SV/Midijob/GV" die Gewichtung SV//Midijob/GV in % eintragen (SV = Sozialversicherungspflichtiges Personal; Midijob = Midijob; GV = Geringfügig Beschäftigte; beide Spalten müssen zusammen 100% ergeben. Das Feld in der Zeile "Kontrollfeld Gewichtung (= 100%)" muss grün sein.).
2. Die in der Kalkulationsbasis (KB UR Los 1) angegebenen Stundenverrechnungssätze für Werktage, Feiertage und für Sonn-/Feiertage müssen den in der Kalkulation des jeweiligen Stundenverrechnungssatzes kalkulierten Beträgen entsprechen.</t>
  </si>
  <si>
    <t>Zuschlag für regelmäßige Arbeiten an Werktagen inkl. Sonn- und Feiertagen in %, für 280 Reinigungstage im Jahr (KB UR Los 1)</t>
  </si>
  <si>
    <t xml:space="preserve">Stundenverrechnungssatz in € für regelmäßige Arbeiten an Werktagen inkl. Sonn- und Feiertage, für 280 Reinigungstage im Jahr (KB UR Los 1) </t>
  </si>
  <si>
    <t>Zuschlag für regelmäßige Arbeiten an Werktagen inkl. Sonn- und Feiertagen in %, für 365 Reinigungstage im Jahr (KB UR Los 1)</t>
  </si>
  <si>
    <t xml:space="preserve">Stundenverrechnungssatz in € für regelmäßige Arbeitenan Werktagen inkl. Sonn- und Feiertage, für 365 Reinigungstage im Jahr (KB UR Los 1) </t>
  </si>
  <si>
    <t>Rathaus Kochel am See</t>
  </si>
  <si>
    <t xml:space="preserve">Grundschule Kochel am See </t>
  </si>
  <si>
    <t>Heimatbühne Kochel am See</t>
  </si>
  <si>
    <t>Klärwerk</t>
  </si>
  <si>
    <t>Touristinformation Kochel am See</t>
  </si>
  <si>
    <t>Wohnungen, Bahnhof Kochel am See</t>
  </si>
  <si>
    <t>Bahnhofstoilette Kochel am See</t>
  </si>
  <si>
    <t>Öffentliche Toilette am Seefestplatz</t>
  </si>
  <si>
    <t>Öffentliche Toilette Heimatbühne</t>
  </si>
  <si>
    <t>Kalmbachstraße 11,                       82431 Kochel am See</t>
  </si>
  <si>
    <t>Bergfeldweg 15,                             82431 Kochel am See</t>
  </si>
  <si>
    <t>Mittenwalder Straße 14,                 82431 Kochel am See</t>
  </si>
  <si>
    <t>Schlehdorfer Straße 44,                 82431 Kochel am See</t>
  </si>
  <si>
    <t>Bahnhofstraße 23,                         82431 Kochel am See</t>
  </si>
  <si>
    <t>Bahnhofstraße 23,                          82431 Kochel am See</t>
  </si>
  <si>
    <t>Bahnhofstraße 21,                         82431 Kochel am See</t>
  </si>
  <si>
    <t>Badstraße (Straßenende),                        82431 Kochel am See</t>
  </si>
  <si>
    <t xml:space="preserve">Reinigungszeiten
</t>
  </si>
  <si>
    <t>Turnhalle und Gymnastikraum:
Mo. - Fr. zwischen 6:00 Uhr bis 07:00 Uhr
Grundschule:
Mo. - Fr. 16:00 Uhr bis 22:00 Uhr</t>
  </si>
  <si>
    <t>Mittwochs zwischen 08:00 und 10:00 Uhr</t>
  </si>
  <si>
    <t>ohne Vorgabe</t>
  </si>
  <si>
    <t>Zwischen 06:00 und 07:30 Uhr</t>
  </si>
  <si>
    <t>Mo - Fr. 18:30 Uhr bis 22:00 Uhr</t>
  </si>
  <si>
    <t>Zwischen 06:00 und 07:30 Uhr oder zwischen 18:00 und 22:00 Uhr</t>
  </si>
  <si>
    <t>Preisblatt Sonderarbeiten (SdArb) (Anlage 3 Teil 3 zum Vertrag Los 1)</t>
  </si>
  <si>
    <t xml:space="preserve">Preisblatt Einzelraumkalkulation und Aufmaß/Flächenverzeichnis Unterhaltsreinigung (Anlage 3 Teil 4 zum Vertrag Los 1) </t>
  </si>
  <si>
    <t>Rathaus Kochel a. See</t>
  </si>
  <si>
    <t>Grundschule Kochel a. See</t>
  </si>
  <si>
    <t>Touristeninformation Kochel a. See</t>
  </si>
  <si>
    <t>Kalmbachstraße 11</t>
  </si>
  <si>
    <t>Standort</t>
  </si>
  <si>
    <t>Bergfeldweg 15</t>
  </si>
  <si>
    <t>Mittenwalder Straße 14</t>
  </si>
  <si>
    <t>Schlehdorfer Straße 44</t>
  </si>
  <si>
    <t>Klärwerk Kochel am See</t>
  </si>
  <si>
    <t>Bahnhofstraße 23</t>
  </si>
  <si>
    <t>Wohnungen Bahnhof Kochel am See</t>
  </si>
  <si>
    <t>Bahnhofstraße 21</t>
  </si>
  <si>
    <t>Badstraße (Straßenende)</t>
  </si>
  <si>
    <t>Öffentliche Toilette am Seefestplatz Kochel am See</t>
  </si>
  <si>
    <t>RaumNr.</t>
  </si>
  <si>
    <t>Raumbezeichnung</t>
  </si>
  <si>
    <t>KG</t>
  </si>
  <si>
    <t>0.1</t>
  </si>
  <si>
    <t>Lager Melderegister</t>
  </si>
  <si>
    <t>0.2</t>
  </si>
  <si>
    <t>Heizung</t>
  </si>
  <si>
    <t>0.3</t>
  </si>
  <si>
    <t>Toilette</t>
  </si>
  <si>
    <t>0.4</t>
  </si>
  <si>
    <t>0.5</t>
  </si>
  <si>
    <t>Serverraum</t>
  </si>
  <si>
    <t>0.6</t>
  </si>
  <si>
    <t xml:space="preserve">Lager </t>
  </si>
  <si>
    <t>0.7</t>
  </si>
  <si>
    <t>0.8</t>
  </si>
  <si>
    <t>Lager Bauanträge</t>
  </si>
  <si>
    <t>0.9</t>
  </si>
  <si>
    <t>Lager Registration</t>
  </si>
  <si>
    <t>0.10</t>
  </si>
  <si>
    <t>Gang</t>
  </si>
  <si>
    <t>0.11</t>
  </si>
  <si>
    <t>Treppe</t>
  </si>
  <si>
    <t>EG</t>
  </si>
  <si>
    <t>I.1</t>
  </si>
  <si>
    <t>Büro Standesamt</t>
  </si>
  <si>
    <t>I.2</t>
  </si>
  <si>
    <t>Bürgerbüro</t>
  </si>
  <si>
    <t>I.3</t>
  </si>
  <si>
    <t>Büro Personalwesen</t>
  </si>
  <si>
    <t>I.4</t>
  </si>
  <si>
    <t>I.5</t>
  </si>
  <si>
    <t xml:space="preserve">Toilette </t>
  </si>
  <si>
    <t>I.6</t>
  </si>
  <si>
    <t>Büro Bauamt</t>
  </si>
  <si>
    <t>I.7</t>
  </si>
  <si>
    <t>Teeküche</t>
  </si>
  <si>
    <t>I.8</t>
  </si>
  <si>
    <t>I.9</t>
  </si>
  <si>
    <t>I.10</t>
  </si>
  <si>
    <t xml:space="preserve">Büro Bürgermeister </t>
  </si>
  <si>
    <t>I.11</t>
  </si>
  <si>
    <t>Kopierraum</t>
  </si>
  <si>
    <t>I.12</t>
  </si>
  <si>
    <t>Büromaterialien</t>
  </si>
  <si>
    <t>I.13</t>
  </si>
  <si>
    <t>Besprechungsraum</t>
  </si>
  <si>
    <t>I.14</t>
  </si>
  <si>
    <t>Flur</t>
  </si>
  <si>
    <t>I.15</t>
  </si>
  <si>
    <t>Treppenhaus</t>
  </si>
  <si>
    <t>OG</t>
  </si>
  <si>
    <t>II.1</t>
  </si>
  <si>
    <t xml:space="preserve">Büro Tourismus </t>
  </si>
  <si>
    <t>II.2</t>
  </si>
  <si>
    <t>Büro Steueramt</t>
  </si>
  <si>
    <t>II.3</t>
  </si>
  <si>
    <t xml:space="preserve">Büro Gemeinde Schlehdorf </t>
  </si>
  <si>
    <t>II.4</t>
  </si>
  <si>
    <t>Büro Kämmerei</t>
  </si>
  <si>
    <t>II.5</t>
  </si>
  <si>
    <t>Toilette Damen</t>
  </si>
  <si>
    <t>II.6</t>
  </si>
  <si>
    <t>Büro Kasse</t>
  </si>
  <si>
    <t>II.7</t>
  </si>
  <si>
    <t>Toilette Herren</t>
  </si>
  <si>
    <t>II.8</t>
  </si>
  <si>
    <t>Sitzungssaal</t>
  </si>
  <si>
    <t>II.9</t>
  </si>
  <si>
    <t>II.10</t>
  </si>
  <si>
    <t>Lagerraum</t>
  </si>
  <si>
    <t>II.11</t>
  </si>
  <si>
    <t xml:space="preserve">Flur </t>
  </si>
  <si>
    <t>II.12</t>
  </si>
  <si>
    <t>DG</t>
  </si>
  <si>
    <t>III.3</t>
  </si>
  <si>
    <t>Dachgeschoss Lagerflächen</t>
  </si>
  <si>
    <t>01-Ruhe-Raum</t>
  </si>
  <si>
    <t>02-Lagerraum</t>
  </si>
  <si>
    <t>03-Besprechungsraum</t>
  </si>
  <si>
    <t>04-Mittagsbetreuung</t>
  </si>
  <si>
    <t>05-Elektroraum</t>
  </si>
  <si>
    <t>06-WC</t>
  </si>
  <si>
    <t>07-WC</t>
  </si>
  <si>
    <t>Pausenflur</t>
  </si>
  <si>
    <t>Werkstatt</t>
  </si>
  <si>
    <t>15-Heizung</t>
  </si>
  <si>
    <t>15a-Öltank</t>
  </si>
  <si>
    <t>16-Lehrmittel</t>
  </si>
  <si>
    <t>Treppenhalle</t>
  </si>
  <si>
    <t>13-Reinigungspersonal</t>
  </si>
  <si>
    <t>11a-Lager</t>
  </si>
  <si>
    <t>11-Mittagessenbetreuung</t>
  </si>
  <si>
    <t>10a-Mittagsessenbetreuung</t>
  </si>
  <si>
    <t>10 Mitagsessenbetreuung</t>
  </si>
  <si>
    <t>09-Mittagsessenbetreuung</t>
  </si>
  <si>
    <t>08-Mitagsessenbetreuung</t>
  </si>
  <si>
    <t>02-Klassenzimmer</t>
  </si>
  <si>
    <t>03-Klassenzimmer</t>
  </si>
  <si>
    <t>04-WC Mädchen</t>
  </si>
  <si>
    <t>10-WC</t>
  </si>
  <si>
    <t>11-Klassenzimmer</t>
  </si>
  <si>
    <t>Pausenhalle</t>
  </si>
  <si>
    <t>09-Gruppenraum</t>
  </si>
  <si>
    <t>08a-Garderobe</t>
  </si>
  <si>
    <t>08-Klassenzimmer</t>
  </si>
  <si>
    <t>07a-Garderobe</t>
  </si>
  <si>
    <t>07-Klassenzimmer</t>
  </si>
  <si>
    <t>06-Kopierer</t>
  </si>
  <si>
    <t>05-Büro</t>
  </si>
  <si>
    <t>01-Büro</t>
  </si>
  <si>
    <t>01-Klassenzimmer</t>
  </si>
  <si>
    <t>03-WC Mädchen</t>
  </si>
  <si>
    <t>08-Beratungsraum JaS</t>
  </si>
  <si>
    <t>09-WC</t>
  </si>
  <si>
    <t>07-Bibliothek</t>
  </si>
  <si>
    <t>04a-Garderobe</t>
  </si>
  <si>
    <t>04-Klassenzimmer</t>
  </si>
  <si>
    <t>05a-Garderobe</t>
  </si>
  <si>
    <t>05-Klassenzimmer</t>
  </si>
  <si>
    <t>06a-Garderobe</t>
  </si>
  <si>
    <t>06-Klassenzimmer</t>
  </si>
  <si>
    <t>WC</t>
  </si>
  <si>
    <t>Umkleide</t>
  </si>
  <si>
    <t>Waschraum</t>
  </si>
  <si>
    <t>Turnhalle</t>
  </si>
  <si>
    <t>Vorplatz</t>
  </si>
  <si>
    <t xml:space="preserve">Waschraum </t>
  </si>
  <si>
    <t>Lehrer</t>
  </si>
  <si>
    <t>Gymnastikraum</t>
  </si>
  <si>
    <t xml:space="preserve">Geräte </t>
  </si>
  <si>
    <t>Umkeide</t>
  </si>
  <si>
    <t>Saal (Reinigung auf Abruf)</t>
  </si>
  <si>
    <t>Bühne (Reinigung auf Abruf)</t>
  </si>
  <si>
    <t xml:space="preserve">Foyer+Garderobe </t>
  </si>
  <si>
    <t>WC Damen öffentlich</t>
  </si>
  <si>
    <t>WC Herren öffentlich</t>
  </si>
  <si>
    <t>WC Behinderten öffentlich</t>
  </si>
  <si>
    <t>Treppenhaus (Reinigung auf Abruf)</t>
  </si>
  <si>
    <t>Voraum Empore (Reinigung auf Abruf)</t>
  </si>
  <si>
    <t>Empore (Reinigung auf Abruf)</t>
  </si>
  <si>
    <t>Schaltwarte/Büro</t>
  </si>
  <si>
    <t>Labor</t>
  </si>
  <si>
    <t>Abstellraum</t>
  </si>
  <si>
    <t>Umkleinde Schwarz</t>
  </si>
  <si>
    <t>Umkleine Weiß</t>
  </si>
  <si>
    <t>Flur mit Treppe KG</t>
  </si>
  <si>
    <t>Lager/Werkstatt</t>
  </si>
  <si>
    <t>KG Gesamt</t>
  </si>
  <si>
    <t>Leeseraum</t>
  </si>
  <si>
    <t>Zugang</t>
  </si>
  <si>
    <t>TI Büro 1</t>
  </si>
  <si>
    <t>TI Büro 2 Leiterin</t>
  </si>
  <si>
    <t>Lager</t>
  </si>
  <si>
    <t>Vorraum</t>
  </si>
  <si>
    <t>Überdachter Wartesaal Bahnhof und Außenflächen sowie Reinigung von 3 Schautafeln inkl Spinnenwegen an Lampen/Außenanlagen</t>
  </si>
  <si>
    <t>1. OG</t>
  </si>
  <si>
    <t>Mehrzweckraum/Brücke</t>
  </si>
  <si>
    <t>Treppenhaus/ sep. Eingang</t>
  </si>
  <si>
    <t>WC Herren</t>
  </si>
  <si>
    <t>WC Damen</t>
  </si>
  <si>
    <t>Behinderten WC</t>
  </si>
  <si>
    <t>Außenanlage inkl. Lampen/Spinnweben</t>
  </si>
  <si>
    <t>Stein</t>
  </si>
  <si>
    <t>Linoleum</t>
  </si>
  <si>
    <t>Fliesen</t>
  </si>
  <si>
    <t>Teppich</t>
  </si>
  <si>
    <t>Lino/Holz</t>
  </si>
  <si>
    <t>Parkettboden</t>
  </si>
  <si>
    <t>Holz</t>
  </si>
  <si>
    <t>Holz / Fliesen</t>
  </si>
  <si>
    <t>Lino grün</t>
  </si>
  <si>
    <t>Lino neu grün</t>
  </si>
  <si>
    <t>Lino</t>
  </si>
  <si>
    <t>Steinzeug</t>
  </si>
  <si>
    <t xml:space="preserve">Steinzeug </t>
  </si>
  <si>
    <t>Beton Estrich</t>
  </si>
  <si>
    <t>Lino neu blau</t>
  </si>
  <si>
    <t xml:space="preserve">Beton </t>
  </si>
  <si>
    <t>Lino blau</t>
  </si>
  <si>
    <t xml:space="preserve">Lino blau </t>
  </si>
  <si>
    <t>Parkett/Fliesen</t>
  </si>
  <si>
    <t>Gymnastikboden</t>
  </si>
  <si>
    <t>Parkett</t>
  </si>
  <si>
    <t>Textil</t>
  </si>
  <si>
    <t>Fliesen/Steinzeug</t>
  </si>
  <si>
    <t>Estrich /Epo</t>
  </si>
  <si>
    <t>Gußasphalt</t>
  </si>
  <si>
    <t>beschichtet</t>
  </si>
  <si>
    <t>Beton Epo/Apshalt</t>
  </si>
  <si>
    <t>Laminat</t>
  </si>
  <si>
    <t>Vinyl</t>
  </si>
  <si>
    <t>Asphalt</t>
  </si>
  <si>
    <t>J6</t>
  </si>
  <si>
    <t>Büro- und Verwaltungsräume, Besprechungszimmer, Schulungsräume und ähnliche Räume/Bereiche*</t>
  </si>
  <si>
    <t xml:space="preserve">siebenmal wöchentlich reinigen (inklusive Sonn- und Feiertage) am Seefestplatz, Reinigung Erfolgt nur 40 Wochen im Jahr. In der Regel ist in der Frostperiode von Dezember bis Februar geschlossen. </t>
  </si>
  <si>
    <t>Küchenzeilen komplett Reinigen, Inklusive ein- und Asuräumen und Schrankinnenseiten, Kühlschränken Technischen Geräten und Edelstahlflächen</t>
  </si>
  <si>
    <t xml:space="preserve">Komplett Reinigung Decken- und Wandleuchter </t>
  </si>
  <si>
    <t>Grundreinigung  NUR Bodenflächen Fliesen</t>
  </si>
  <si>
    <t>Grundreinigung  NUR Bodenflächen Linoleum</t>
  </si>
  <si>
    <t>Grundreinigung NUR Bodenflächen Parkett und einpflegen laut Herstellervorschriften</t>
  </si>
  <si>
    <t>Grundreinigung  NUR Bodenflächen Stein</t>
  </si>
  <si>
    <t>Unterhaltsreinigung im Objekt Heimatbühne laut Leistungsverzeichniss und den dazugehörigen Reinigungsgruppen</t>
  </si>
  <si>
    <t>täglich (Mo. bis Fr.) reinigen (werktags), Schulen</t>
  </si>
  <si>
    <t>einmal monatlich reinigen (werktags), Schulen</t>
  </si>
  <si>
    <t>einmal wöchentlich reinigen (werktags), Schulen</t>
  </si>
  <si>
    <t>dreimal (Mo. , Mi. , Fr.) wöchentlich reinigen (werktags), Schulen</t>
  </si>
  <si>
    <t>einmal monatlich reinigen (werktags), öffentliche Gebäude</t>
  </si>
  <si>
    <t>einmal wöchentlich reinigen (werktags), öffentliche Gebäude</t>
  </si>
  <si>
    <t>zweimal (Mo./Mi. oder Di./Do. oder Mi./Fr.) wöchentlich reinigen (werktags), öffentliche Gebäude</t>
  </si>
  <si>
    <t>täglich (Mo. bis Fr.) reinigen (werktags), öffentliche Gebäude</t>
  </si>
  <si>
    <t>immer im Wechsel reinigen; dreimal wöchentlich (Mo. , Mi. , Fr.) und zweimal (Di. , Do.) reinigen (werktags), öffentliche Gebäude</t>
  </si>
  <si>
    <t>dreimal (Mo. , Mi. , Fr.) wöchentlich reinigen (werktags), öffentliche Gebäude</t>
  </si>
  <si>
    <t>Klassenzimmer, Klassenzimmer und ähnliche Räume/Bereiche *</t>
  </si>
  <si>
    <t>sechsmal jährlich Reinigen (werktags)</t>
  </si>
  <si>
    <t>Sanitärräume, Dusche, Umkleide, Nassbereiche und ähnliche Räume/Bereiche *</t>
  </si>
  <si>
    <t>täglich (Mo. bis Sonntag) reinigen (inklusive Sonn- und Feiertage), öffentliche WCs</t>
  </si>
  <si>
    <t>Aufenthaltsräume, Teeküchen und ähnliche Räume/Bereiche*</t>
  </si>
  <si>
    <t>zweimal (Mo./Mi. oder Di./Do. oder Mi./Fr.) wöchentlich reinigen (werktags), Schulen</t>
  </si>
  <si>
    <t>Treppenhäuser, Aufzüge und ähnliche Räume/Bereiche *</t>
  </si>
  <si>
    <t>Flure, Eingangshallen, Windfänge, Garderoben und ähnliche Räume/Bereiche *</t>
  </si>
  <si>
    <t>Lager, Abstellfläche Technik und ähnliche Räume/Bereiche*</t>
  </si>
  <si>
    <t>Öffentliche WC's und ähnliche Räume/Bereiche *</t>
  </si>
  <si>
    <t>Turnhallen, Gymnastikräume und ähnliche Räume/Bereiche*</t>
  </si>
  <si>
    <t>Labor und ähnliche Räume/Bereiche *</t>
  </si>
  <si>
    <t>Außenbereiche und ähnliche Räume/Bereiche *</t>
  </si>
  <si>
    <t>A: Büro- und Verwaltungsräume, Besprechungszimmer, Schulungsräume, Büro - ähnliche Räume*</t>
  </si>
  <si>
    <t>B: Klassenzimmer, Klassenzimmer ähnliche Räume *</t>
  </si>
  <si>
    <t>C: Sanitärräume, Dusche, Umkleide, Nassbereiche, ähnliche Räume *</t>
  </si>
  <si>
    <t>D: Aufenthaltsräume, Teeküchen, ähnliche Räume*</t>
  </si>
  <si>
    <t>E: Treppenhäuser, Aufzüge, ähnliche Räume *</t>
  </si>
  <si>
    <t>F: Flure, Eingangshallen, Windfänge, Garderoben, ähnliche Räume *</t>
  </si>
  <si>
    <t>G: Lager, Abstellfläche Technik, ähnliche Räume*</t>
  </si>
  <si>
    <t>H: Öffentliche WC's, ähnliche Räume *</t>
  </si>
  <si>
    <t>I: Turnhallen, Gymnastikräume, ähnliche Räume*</t>
  </si>
  <si>
    <t>K: Labore, ähnliche Räume *</t>
  </si>
  <si>
    <t>L: Außenbereiche, ähnliche Räume *</t>
  </si>
  <si>
    <t>Abfallbehälter (auch Mehrfachtrennung)</t>
  </si>
  <si>
    <t>Inhalte entleeren und mit einem Beutel versehen. Einmal wöchentlich und bei Bedarf die Behälter nass reinigen. Abfälle getrennt nach den Abfallarten (Restmüll, gelbe Tonne, Papier) einsammeln und in die dafür am Standort bereitgestellten Tonnen/Behälter verbringen. Der Müllbeutel muss nur bei sichtbaren Verschutzungen gewechselt werden.</t>
  </si>
  <si>
    <t>Dunstabzugshaube</t>
  </si>
  <si>
    <t>Außenseiten nass ggf. fettlösend reinigen</t>
  </si>
  <si>
    <t>Deckensystem für Technik (auch zum runterklappen)</t>
  </si>
  <si>
    <t>Komplett feucht/nass reinigen über 1,60m.</t>
  </si>
  <si>
    <t>M2/KW1/KW3</t>
  </si>
  <si>
    <t>Fenster/Innenfensterbänke, Innenglasrahmen an Glasfassade</t>
  </si>
  <si>
    <t>Fernseher, Videorecorder, Overhead, Beamer und weitere Technik sowie die Ablageflächen bzw. Rollwagen auf denen diese Geräte stehen</t>
  </si>
  <si>
    <t>Abstauben der Ablageflächen</t>
  </si>
  <si>
    <t>M1/KW2</t>
  </si>
  <si>
    <t>J1/Aug.</t>
  </si>
  <si>
    <t>J4/Feb./                    Mai/Aug./Nov.</t>
  </si>
  <si>
    <t>M1/KW4</t>
  </si>
  <si>
    <t>Hinweisschilder, verglaste Bilder, Vitrinen, Schaukästen, Sanitäts-/Erste-Hilfekästen, Dekoration, Prospekständer, Zeiterfassungsgeräte etc.</t>
  </si>
  <si>
    <t>Innenverglasung, Windfänge, Plexiglasscheiben (Spuk-Niesschutz)</t>
  </si>
  <si>
    <t>Kleiderständer, Garderoben, Schuhablagen, Flurgarderoben</t>
  </si>
  <si>
    <t>Auch an Wänden komplett feucht/nass reinigen, auch über 1,60 m.</t>
  </si>
  <si>
    <t>Whiteboards, Flipcarts</t>
  </si>
  <si>
    <t>Komplett feucht/nass reinigen auch über 1,60m.</t>
  </si>
  <si>
    <t>Küchenzeilen, Kühlschränke, Mikrowellen, Herd, Arbeitsplatte</t>
  </si>
  <si>
    <t>Komplett von außen feucht/nass reinigen inkl. der technischen Geräte, auch über 1,60 m.</t>
  </si>
  <si>
    <t>Ofen/Herd</t>
  </si>
  <si>
    <t>Hartnäckige Verschmutzungen entfernen</t>
  </si>
  <si>
    <t>Liegen</t>
  </si>
  <si>
    <t>Komplett feucht/nass reinigen inkl. Gestell.</t>
  </si>
  <si>
    <t>Papierkörbe</t>
  </si>
  <si>
    <t xml:space="preserve">Inhalte Entleeren. Bei Bedarf, jedoch mindestens einmal im Monat feucht/nass reinigen. Wertstoffe entsorgen und in die dafür vorgesehenen Stellen im Hause bringen. </t>
  </si>
  <si>
    <t>Pflanzenständer</t>
  </si>
  <si>
    <t>Polstermöbel, Stühle, Hocker, Sitzecken, Bänke, Couch, Sitzflächen etc.</t>
  </si>
  <si>
    <t>Schränke/Schrankcontainer (auch auf Rollen), Theken, Spinde, Schließfächer, waagerechte Flächen</t>
  </si>
  <si>
    <t>J1/April</t>
  </si>
  <si>
    <t>Griffspuren und sichtbare Verschmutzungen feucht/nass entfernen, soweit freigeräumt.</t>
  </si>
  <si>
    <t>Unter Beachtung der aktuellen Sicherheitsvorschriften feucht/nass reinigen.</t>
  </si>
  <si>
    <t>Stoßleisten und Handläufe</t>
  </si>
  <si>
    <t>Tastaturen, Monitore</t>
  </si>
  <si>
    <t>Glasvitrinen, Schaukästen</t>
  </si>
  <si>
    <t>Griffspuren und sichtbare Verschmutzungen feucht/nass entfernen bzw. staub entfernen, auch über 1,60 m.</t>
  </si>
  <si>
    <t xml:space="preserve">Telefone </t>
  </si>
  <si>
    <t>Höhrerauflage und Hörer feucht/nass reinigen.</t>
  </si>
  <si>
    <t>Treppengeländer, Treppenlifter, Absperrgitter, Glasflächen</t>
  </si>
  <si>
    <t>Türen, Türrahmen, Türgriffe, Türbeschläge, Glastüren und feststehendes Glaselement neben Türen</t>
  </si>
  <si>
    <t>Komplett feucht/nass reinigen, auch über 2,10 m.</t>
  </si>
  <si>
    <t>Duschen</t>
  </si>
  <si>
    <t>Komplett nass reinigen, Kalkansätze entfernen, auch über 1,60 m.</t>
  </si>
  <si>
    <t>Hygienebehälter, Windeleimer</t>
  </si>
  <si>
    <t>Seifen-, Hände- und Desinfektionsmittelspender</t>
  </si>
  <si>
    <t>Spiegel/Klappspiegel mit Ablage und Leuchte</t>
  </si>
  <si>
    <t>Komplett feucht/nass reinigen und polieren.</t>
  </si>
  <si>
    <t>Waschbecken, Spülbecken etc.</t>
  </si>
  <si>
    <t>Wasserboiler</t>
  </si>
  <si>
    <t>Feucht/Nass von aussen reinigen unter Beachtung der aktuellen Sicherheitsbestimmungen.</t>
  </si>
  <si>
    <t>Nach dem neuesten Stand der Technik reinigen (2 stufig nass wischen) Absatzstriche/Verkehrsspuren sind mit zu entfernen. Flächen hinter Geländern sind ebenfalls zu reinigen.</t>
  </si>
  <si>
    <t>Fußbodenabläufe reinigen, durchspülen und mit Wasser auffüllen.</t>
  </si>
  <si>
    <t>Schmutzfangeinrichtungen, Abstreifgummimatten</t>
  </si>
  <si>
    <t>Trittroste und Schmutzfangläufer reinigen bzw. absaugen.</t>
  </si>
  <si>
    <t>Trittroste und Schmutzfangläufer Hochheben, die darunter liegenden Flächen reinigen und anschließend wieder einsetzen.</t>
  </si>
  <si>
    <t>J6/Jan./      März/Mai/              Juli/Sept./Nov.</t>
  </si>
  <si>
    <t>J2/April/                Okt.</t>
  </si>
  <si>
    <t>Außenbereiche auch Treppen im Umkreis von 3 Meter vor den Gebäuden</t>
  </si>
  <si>
    <t>Spinnweben entfernen auch an waagerechte Flächen und Fassaden, Böden kehren bzw. sämtliche lose Aufliegenden Verschmutzungen beseitigen, Wand- und Deckenbeleuchtung auch über 1,60m reinigen (unter Einhaltung der aktuellen Sicherheitsbestimmungen).</t>
  </si>
  <si>
    <t>An Wänden unter Einhaltung der aktuellen Sicherheitsbestimmungen, feucht/nass von aussen reinigen, auch über 1,60 m.</t>
  </si>
  <si>
    <t>Be- und Entlüftungen an Decken und Wänden</t>
  </si>
  <si>
    <t>Gymnastik/Fitnessraum</t>
  </si>
  <si>
    <t>Tafeln, Spiegel komplett feucht/nass reinigen, auch über 1,60 m.</t>
  </si>
  <si>
    <t>Verbrauchsmaterialien für die Nassbereiche</t>
  </si>
  <si>
    <t xml:space="preserve">sind an einer zentralen Stelle zu holen und je nach Bedarf an alle Stellen zu verteilen </t>
  </si>
  <si>
    <t xml:space="preserve">Allgemein </t>
  </si>
  <si>
    <t>Sollten Schäden festgestellt werden, diese schriftlich an die Hausverwaltung weiterleiten</t>
  </si>
  <si>
    <t>Komplett feucht/nass reinigen von aussen unter Einhaltung der aktuellen Sicherheitsbestimmungen, auch über 1,60 m.</t>
  </si>
  <si>
    <t>Turnhalle und Gymnastikraum Kochel am See</t>
  </si>
  <si>
    <t>L</t>
  </si>
  <si>
    <t>Sekreteriat</t>
  </si>
  <si>
    <t>Heimatbühne Kochel am See öffentliches WC</t>
  </si>
  <si>
    <t>Textilbeläge/lose Textilbeläge einschließlich der Sockelleisten und unter den beweglichen Einrichtungsgegenständen:</t>
  </si>
  <si>
    <t>Textilbeläge bürstsaugen. Nadelfilzbeläge saugen. Reinigung auch unter den losen Textilbelägen. Es ist darauf zu achten, dass mit Mikrofiltern gearbeitet wird. Die Fleckenentfernung gehört zu den laufenden Arbeiten.</t>
  </si>
  <si>
    <r>
      <t xml:space="preserve">Kalkulation anhand von Tariflöhnen: Eine wesentliche Vertragsbedingung ist die Einhaltung von verbindlichen Tariflöhnen. Die Bieter müssen daher der Höhe der Beiträge nach neben der Einhaltung des MiLoG mindestens mit den </t>
    </r>
    <r>
      <rPr>
        <b/>
        <u/>
        <sz val="10"/>
        <rFont val="Arial"/>
        <family val="2"/>
      </rPr>
      <t xml:space="preserve">zum Zeitpunkt 1. Januar 2026 (Stichtag) </t>
    </r>
    <r>
      <rPr>
        <b/>
        <sz val="10"/>
        <rFont val="Arial"/>
        <family val="2"/>
      </rPr>
      <t xml:space="preserve">geltenden, für allgemeinverbindlich erklärten Tariflöhnen im Gebäudereinigerhandwerk sowie darüber hinausgehenden Tarifen und Vereinbarungen, wenn und soweit diese für den Auftragnehmer zu diesem Zeitpunkt gelten, kalkulieren. Dies muss anhand der Kalkulation erkennbar sein. Wird dies nicht eingehalten, so wird das Angebot nicht berücksichtigt.   </t>
    </r>
  </si>
  <si>
    <r>
      <t xml:space="preserve">Änderungen der Tarife, die für den Leistungszeitraum nach dem Stichtag 1. Januar 2026 festgelegt oder vereinbart werden, können ebenso wie Änderungen der Tarife, die nach dem Beginn der Leistungserbringung wirksam werden, nach den Vorschriften des Vertrages zu einer späteren Erhöhung der Vergütung führen. </t>
    </r>
    <r>
      <rPr>
        <b/>
        <sz val="10"/>
        <rFont val="Arial"/>
        <family val="2"/>
      </rPr>
      <t>Maßgeblich ist hierbei der Zeitpunkt, zu dem eine Tariferhöhung verbindlich festgelegt wird. Ist also z. B. eine Tariferhöhung für den Beginn der Leistungszeit am Stichtag bereits zwischen den Tarifvertragsparteien vereinbart und für allgemeingültig erklärt, muss diese Erhöhung im Angebot einkalkuliert werden, der Auftragnehmer kann keine spätere Erhöhung nach den Regeln des Vertrages verlangen. Wird die Tariferhöhung erst nach dem Stichtag festgelegt oder vereinbart oder ist der erhöhte Tarif erstmals zu einem Zeitpunkt nach Beginn der Leistungserbringung, z. B. erst ab Januar 2027 zu zahlen, so kann der Auftragnehmer eine spätere Erhöhung verlangen. Bitte sehen Sie hierzu auch §14 des  Vertrages.</t>
    </r>
  </si>
  <si>
    <t xml:space="preserve">Zwischen 16:00 und 17:00 Uhr </t>
  </si>
  <si>
    <t>Foyer+Garderobe zwischen 16:00 und 17:00 Uhr  
Alle anderen Flächen nur Grundreinigung 2x jährlich auf Anforderung</t>
  </si>
  <si>
    <t>Fixkosten externe Qualitätskontrollen</t>
  </si>
  <si>
    <t>Gesamtangebots-Jahrespreis netto:</t>
  </si>
  <si>
    <t>Nachlass in %</t>
  </si>
  <si>
    <t>Nachlass in EUR netto</t>
  </si>
  <si>
    <t>Gesamtpreis netto</t>
  </si>
  <si>
    <t>Umsatzsteuer 19 %</t>
  </si>
  <si>
    <t>Gesamtangebots-Jahrespreis  brutto:</t>
  </si>
  <si>
    <t>EU-3-2-cst-26-131</t>
  </si>
  <si>
    <t xml:space="preserve">Bitte füllen Sie die Unterlagen elektronisch aus. Falls nicht alle erforderlichen gelb unterlegten Felder ausgefüllt werden, wird das Angebot nicht berücksichtigt. </t>
  </si>
  <si>
    <t>Bitte füllen Sie in den Preisblättern und Kalkulationen der Stundenverrechnungssätze alle gelb unterlegten Felder aus. Falls nicht alle erforderlichen gelb unterlegten Felder für die angebotenen Lose ausgefüllt werden, wird das Angebot nicht berücksichtigt. Beispiel für eine nicht erforderliche Eintragung: Werden keine Geringverdiener (GV) eingesetzt, so kann die hierfür vorgesehene Spalte im Kalkulationsblatt frei bleiben.</t>
  </si>
  <si>
    <r>
      <t xml:space="preserve">Mindestjahresreinigungsstunden nur Unterhaltsreinigung, Summe nach GÜ UR </t>
    </r>
    <r>
      <rPr>
        <b/>
        <sz val="16"/>
        <color theme="0"/>
        <rFont val="Arial"/>
        <family val="2"/>
      </rPr>
      <t xml:space="preserve">Los 1 Zeile 35              </t>
    </r>
    <r>
      <rPr>
        <b/>
        <sz val="10"/>
        <color theme="0"/>
        <rFont val="Arial"/>
        <family val="2"/>
      </rPr>
      <t>(Gesamtstunden / Jahr) muss mindestens diesem Wert entsprechen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</si>
</sst>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164" formatCode="_-* #,##0.00\ _€_-;\-* #,##0.00\ _€_-;_-* &quot;-&quot;??\ _€_-;_-@_-"/>
    <numFmt numFmtId="165" formatCode="_-* #,##0.00&quot; €&quot;_-;\-* #,##0.00&quot; €&quot;_-;_-* \-??&quot; €&quot;_-;_-@_-"/>
    <numFmt numFmtId="166" formatCode="#,##0.00&quot; %&quot;"/>
    <numFmt numFmtId="167" formatCode="0.00&quot; €/h&quot;"/>
    <numFmt numFmtId="168" formatCode="0.00&quot; %&quot;"/>
    <numFmt numFmtId="169" formatCode="0&quot; %&quot;"/>
    <numFmt numFmtId="170" formatCode="#,##0.000"/>
    <numFmt numFmtId="171" formatCode="#,##0.00\ [$€-1]"/>
    <numFmt numFmtId="172" formatCode="#,##0.00\ &quot;€&quot;"/>
    <numFmt numFmtId="173" formatCode="#,##0.000&quot; %&quot;"/>
    <numFmt numFmtId="174" formatCode="_-* #,##0.00\ [$€-407]_-;\-* #,##0.00\ [$€-407]_-;_-* &quot;-&quot;??\ [$€-407]_-;_-@_-"/>
    <numFmt numFmtId="175" formatCode="_-* #,##0.00\ [$€-1]_-;\-* #,##0.00\ [$€-1]_-;_-* &quot;-&quot;??\ [$€-1]_-"/>
    <numFmt numFmtId="176" formatCode="#,##0\ _€"/>
    <numFmt numFmtId="177" formatCode="#,##0.00\ &quot;%&quot;"/>
  </numFmts>
  <fonts count="61">
    <font>
      <sz val="11"/>
      <color indexed="8"/>
      <name val="Calibri"/>
      <family val="2"/>
    </font>
    <font>
      <sz val="10"/>
      <color theme="1"/>
      <name val="Arial"/>
      <family val="2"/>
    </font>
    <font>
      <sz val="10"/>
      <color theme="1"/>
      <name val="Arial"/>
      <family val="2"/>
    </font>
    <font>
      <sz val="11"/>
      <color theme="1"/>
      <name val="Century Gothic"/>
      <family val="2"/>
      <scheme val="minor"/>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sz val="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1"/>
      <color indexed="8"/>
      <name val="Arial"/>
      <family val="2"/>
    </font>
    <font>
      <sz val="8"/>
      <color indexed="62"/>
      <name val="Arial"/>
      <family val="2"/>
    </font>
    <font>
      <b/>
      <sz val="10"/>
      <name val="Arial"/>
      <family val="2"/>
    </font>
    <font>
      <sz val="11"/>
      <name val="Arial"/>
      <family val="2"/>
    </font>
    <font>
      <b/>
      <sz val="11"/>
      <color indexed="8"/>
      <name val="Arial"/>
      <family val="2"/>
    </font>
    <font>
      <sz val="12"/>
      <name val="Times New Roman"/>
      <family val="1"/>
    </font>
    <font>
      <sz val="9"/>
      <name val="Arial"/>
      <family val="2"/>
    </font>
    <font>
      <sz val="11"/>
      <color indexed="8"/>
      <name val="Calibri"/>
      <family val="2"/>
    </font>
    <font>
      <sz val="9"/>
      <color indexed="8"/>
      <name val="Arial"/>
      <family val="2"/>
    </font>
    <font>
      <sz val="10"/>
      <color indexed="8"/>
      <name val="Arial"/>
      <family val="2"/>
    </font>
    <font>
      <sz val="8"/>
      <name val="Calibri"/>
      <family val="2"/>
    </font>
    <font>
      <b/>
      <sz val="12"/>
      <color indexed="8"/>
      <name val="Arial"/>
      <family val="2"/>
    </font>
    <font>
      <b/>
      <sz val="12"/>
      <name val="Times New Roman"/>
      <family val="1"/>
    </font>
    <font>
      <b/>
      <sz val="10"/>
      <color theme="0"/>
      <name val="Arial"/>
      <family val="2"/>
    </font>
    <font>
      <b/>
      <sz val="10"/>
      <color indexed="8"/>
      <name val="Arial"/>
      <family val="2"/>
    </font>
    <font>
      <sz val="10"/>
      <color theme="0"/>
      <name val="Arial"/>
      <family val="2"/>
    </font>
    <font>
      <b/>
      <sz val="16"/>
      <color theme="0"/>
      <name val="Arial"/>
      <family val="2"/>
    </font>
    <font>
      <sz val="10"/>
      <name val="Arial"/>
      <family val="2"/>
    </font>
    <font>
      <i/>
      <sz val="10"/>
      <color indexed="8"/>
      <name val="Arial"/>
      <family val="2"/>
    </font>
    <font>
      <b/>
      <sz val="10"/>
      <color rgb="FFFF0000"/>
      <name val="Arial"/>
      <family val="2"/>
    </font>
    <font>
      <sz val="10"/>
      <color indexed="8"/>
      <name val="Calibri"/>
      <family val="2"/>
    </font>
    <font>
      <sz val="10"/>
      <name val="Times New Roman"/>
      <family val="1"/>
    </font>
    <font>
      <b/>
      <u/>
      <sz val="10"/>
      <name val="Arial"/>
      <family val="2"/>
    </font>
    <font>
      <b/>
      <sz val="10"/>
      <color theme="0"/>
      <name val="Arial"/>
      <family val="2"/>
      <charset val="1"/>
    </font>
    <font>
      <b/>
      <sz val="10"/>
      <color indexed="9"/>
      <name val="Arial"/>
      <family val="2"/>
    </font>
    <font>
      <b/>
      <sz val="10"/>
      <color rgb="FFFFFFFF"/>
      <name val="Arial"/>
      <family val="2"/>
      <charset val="1"/>
    </font>
    <font>
      <i/>
      <sz val="10"/>
      <name val="Arial"/>
      <family val="2"/>
    </font>
    <font>
      <sz val="10"/>
      <color indexed="8"/>
      <name val="Arial"/>
      <family val="2"/>
    </font>
    <font>
      <b/>
      <sz val="9"/>
      <name val="Arial"/>
      <family val="2"/>
    </font>
    <font>
      <sz val="11"/>
      <color rgb="FFFF0000"/>
      <name val="Arial"/>
      <family val="2"/>
    </font>
    <font>
      <sz val="10"/>
      <color rgb="FF000000"/>
      <name val="Arial"/>
      <family val="2"/>
    </font>
    <font>
      <sz val="10"/>
      <name val="Arial"/>
      <family val="2"/>
    </font>
    <font>
      <sz val="10"/>
      <color indexed="8"/>
      <name val="Arial"/>
      <family val="2"/>
    </font>
    <font>
      <b/>
      <sz val="14"/>
      <name val="Arial"/>
      <family val="2"/>
    </font>
    <font>
      <sz val="10"/>
      <name val="Calibri"/>
      <family val="2"/>
    </font>
    <font>
      <sz val="11"/>
      <color rgb="FFFF0000"/>
      <name val="Calibri"/>
      <family val="2"/>
    </font>
    <font>
      <b/>
      <sz val="14"/>
      <color indexed="8"/>
      <name val="Arial"/>
      <family val="2"/>
    </font>
    <font>
      <sz val="11"/>
      <color theme="1"/>
      <name val="Liberation Sans"/>
    </font>
    <font>
      <sz val="10"/>
      <color rgb="FF000000"/>
      <name val="Arial1"/>
      <charset val="1"/>
    </font>
    <font>
      <b/>
      <sz val="9"/>
      <color indexed="8"/>
      <name val="Arial"/>
      <family val="2"/>
    </font>
  </fonts>
  <fills count="3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indexed="55"/>
        <bgColor indexed="23"/>
      </patternFill>
    </fill>
    <fill>
      <patternFill patternType="solid">
        <fgColor indexed="9"/>
        <bgColor indexed="26"/>
      </patternFill>
    </fill>
    <fill>
      <patternFill patternType="solid">
        <fgColor rgb="FF376BB2"/>
        <bgColor indexed="23"/>
      </patternFill>
    </fill>
    <fill>
      <patternFill patternType="solid">
        <fgColor rgb="FF00B050"/>
        <bgColor indexed="64"/>
      </patternFill>
    </fill>
    <fill>
      <patternFill patternType="solid">
        <fgColor theme="3"/>
        <bgColor indexed="64"/>
      </patternFill>
    </fill>
    <fill>
      <patternFill patternType="solid">
        <fgColor rgb="FF376BB2"/>
        <bgColor indexed="64"/>
      </patternFill>
    </fill>
    <fill>
      <patternFill patternType="solid">
        <fgColor rgb="FF376BB2"/>
        <bgColor rgb="FFC0C0C0"/>
      </patternFill>
    </fill>
    <fill>
      <patternFill patternType="solid">
        <fgColor rgb="FF376BB2"/>
        <bgColor indexed="31"/>
      </patternFill>
    </fill>
    <fill>
      <patternFill patternType="solid">
        <fgColor rgb="FFFFFF00"/>
        <bgColor indexed="64"/>
      </patternFill>
    </fill>
    <fill>
      <patternFill patternType="solid">
        <fgColor theme="0"/>
        <bgColor indexed="64"/>
      </patternFill>
    </fill>
    <fill>
      <patternFill patternType="solid">
        <fgColor rgb="FFFFFF00"/>
        <bgColor indexed="23"/>
      </patternFill>
    </fill>
    <fill>
      <patternFill patternType="solid">
        <fgColor rgb="FFFFFF00"/>
        <bgColor indexed="31"/>
      </patternFill>
    </fill>
  </fills>
  <borders count="10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59"/>
      </left>
      <right style="thin">
        <color indexed="59"/>
      </right>
      <top style="thin">
        <color indexed="59"/>
      </top>
      <bottom style="thin">
        <color indexed="59"/>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bottom/>
      <diagonal/>
    </border>
    <border>
      <left style="thin">
        <color indexed="59"/>
      </left>
      <right style="thin">
        <color indexed="59"/>
      </right>
      <top style="thin">
        <color indexed="59"/>
      </top>
      <bottom/>
      <diagonal/>
    </border>
    <border>
      <left style="thin">
        <color indexed="59"/>
      </left>
      <right/>
      <top style="thin">
        <color indexed="59"/>
      </top>
      <bottom style="thin">
        <color indexed="59"/>
      </bottom>
      <diagonal/>
    </border>
    <border>
      <left style="thin">
        <color indexed="59"/>
      </left>
      <right style="thin">
        <color indexed="59"/>
      </right>
      <top/>
      <bottom style="thin">
        <color indexed="59"/>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59"/>
      </left>
      <right style="thin">
        <color indexed="59"/>
      </right>
      <top style="medium">
        <color indexed="59"/>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top style="medium">
        <color indexed="59"/>
      </top>
      <bottom style="medium">
        <color indexed="59"/>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9"/>
      </left>
      <right style="thin">
        <color indexed="59"/>
      </right>
      <top/>
      <bottom style="medium">
        <color indexed="59"/>
      </bottom>
      <diagonal/>
    </border>
    <border>
      <left/>
      <right style="thin">
        <color indexed="59"/>
      </right>
      <top style="thin">
        <color indexed="59"/>
      </top>
      <bottom style="thin">
        <color indexed="59"/>
      </bottom>
      <diagonal/>
    </border>
    <border>
      <left/>
      <right/>
      <top style="thin">
        <color indexed="59"/>
      </top>
      <bottom style="thin">
        <color indexed="59"/>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59"/>
      </right>
      <top style="medium">
        <color indexed="59"/>
      </top>
      <bottom/>
      <diagonal/>
    </border>
    <border>
      <left/>
      <right style="thin">
        <color indexed="59"/>
      </right>
      <top/>
      <bottom style="medium">
        <color indexed="59"/>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0"/>
      </left>
      <right/>
      <top/>
      <bottom/>
      <diagonal/>
    </border>
    <border>
      <left style="thin">
        <color theme="3"/>
      </left>
      <right/>
      <top/>
      <bottom style="thin">
        <color theme="3"/>
      </bottom>
      <diagonal/>
    </border>
    <border>
      <left/>
      <right/>
      <top/>
      <bottom style="thin">
        <color theme="3"/>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right style="thin">
        <color theme="3"/>
      </right>
      <top/>
      <bottom style="thin">
        <color theme="3"/>
      </bottom>
      <diagonal/>
    </border>
    <border>
      <left style="thin">
        <color theme="3"/>
      </left>
      <right/>
      <top/>
      <bottom/>
      <diagonal/>
    </border>
    <border>
      <left/>
      <right style="thin">
        <color theme="3"/>
      </right>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9"/>
      </left>
      <right/>
      <top style="thin">
        <color indexed="59"/>
      </top>
      <bottom style="thin">
        <color indexed="59"/>
      </bottom>
      <diagonal/>
    </border>
    <border>
      <left/>
      <right/>
      <top style="thin">
        <color indexed="59"/>
      </top>
      <bottom style="thin">
        <color indexed="59"/>
      </bottom>
      <diagonal/>
    </border>
    <border>
      <left/>
      <right style="thin">
        <color indexed="59"/>
      </right>
      <top style="thin">
        <color indexed="59"/>
      </top>
      <bottom style="thin">
        <color indexed="59"/>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theme="3"/>
      </top>
      <bottom/>
      <diagonal/>
    </border>
    <border>
      <left style="thin">
        <color indexed="59"/>
      </left>
      <right style="thin">
        <color indexed="59"/>
      </right>
      <top style="thin">
        <color indexed="59"/>
      </top>
      <bottom style="thin">
        <color indexed="59"/>
      </bottom>
      <diagonal/>
    </border>
    <border>
      <left style="thin">
        <color indexed="59"/>
      </left>
      <right style="thin">
        <color indexed="59"/>
      </right>
      <top style="thin">
        <color indexed="59"/>
      </top>
      <bottom/>
      <diagonal/>
    </border>
    <border>
      <left style="thin">
        <color indexed="64"/>
      </left>
      <right/>
      <top/>
      <bottom style="thin">
        <color theme="3"/>
      </bottom>
      <diagonal/>
    </border>
    <border>
      <left style="thin">
        <color theme="3"/>
      </left>
      <right style="thin">
        <color indexed="64"/>
      </right>
      <top/>
      <bottom style="thin">
        <color theme="3"/>
      </bottom>
      <diagonal/>
    </border>
    <border>
      <left style="thin">
        <color indexed="64"/>
      </left>
      <right style="thin">
        <color indexed="64"/>
      </right>
      <top style="thin">
        <color indexed="64"/>
      </top>
      <bottom/>
      <diagonal/>
    </border>
    <border>
      <left style="thin">
        <color indexed="59"/>
      </left>
      <right/>
      <top/>
      <bottom style="thin">
        <color indexed="59"/>
      </bottom>
      <diagonal/>
    </border>
    <border>
      <left/>
      <right style="thin">
        <color indexed="64"/>
      </right>
      <top style="thin">
        <color indexed="59"/>
      </top>
      <bottom style="thin">
        <color indexed="59"/>
      </bottom>
      <diagonal/>
    </border>
    <border>
      <left style="thin">
        <color indexed="64"/>
      </left>
      <right/>
      <top style="thin">
        <color theme="3"/>
      </top>
      <bottom style="thin">
        <color indexed="64"/>
      </bottom>
      <diagonal/>
    </border>
    <border>
      <left/>
      <right/>
      <top style="thin">
        <color theme="3"/>
      </top>
      <bottom style="thin">
        <color indexed="64"/>
      </bottom>
      <diagonal/>
    </border>
    <border>
      <left/>
      <right style="thin">
        <color theme="3"/>
      </right>
      <top style="thin">
        <color theme="3"/>
      </top>
      <bottom style="thin">
        <color indexed="64"/>
      </bottom>
      <diagonal/>
    </border>
    <border>
      <left style="thin">
        <color indexed="59"/>
      </left>
      <right/>
      <top style="thin">
        <color indexed="59"/>
      </top>
      <bottom/>
      <diagonal/>
    </border>
    <border>
      <left/>
      <right/>
      <top style="thin">
        <color indexed="59"/>
      </top>
      <bottom/>
      <diagonal/>
    </border>
    <border>
      <left/>
      <right style="thin">
        <color indexed="59"/>
      </right>
      <top style="thin">
        <color indexed="59"/>
      </top>
      <bottom/>
      <diagonal/>
    </border>
    <border>
      <left/>
      <right style="thin">
        <color indexed="59"/>
      </right>
      <top/>
      <bottom style="thin">
        <color indexed="59"/>
      </bottom>
      <diagonal/>
    </border>
    <border>
      <left/>
      <right/>
      <top style="medium">
        <color indexed="64"/>
      </top>
      <bottom/>
      <diagonal/>
    </border>
    <border>
      <left style="thin">
        <color indexed="64"/>
      </left>
      <right style="thin">
        <color indexed="64"/>
      </right>
      <top style="medium">
        <color indexed="64"/>
      </top>
      <bottom style="medium">
        <color indexed="59"/>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3"/>
      </left>
      <right/>
      <top/>
      <bottom style="thin">
        <color indexed="64"/>
      </bottom>
      <diagonal/>
    </border>
    <border>
      <left/>
      <right style="thin">
        <color theme="3"/>
      </right>
      <top/>
      <bottom style="thin">
        <color indexed="64"/>
      </bottom>
      <diagonal/>
    </border>
    <border>
      <left style="thin">
        <color indexed="64"/>
      </left>
      <right/>
      <top/>
      <bottom/>
      <diagonal/>
    </border>
    <border>
      <left/>
      <right style="thin">
        <color indexed="64"/>
      </right>
      <top style="thin">
        <color theme="3"/>
      </top>
      <bottom style="thin">
        <color theme="3"/>
      </bottom>
      <diagonal/>
    </border>
    <border>
      <left style="thin">
        <color indexed="59"/>
      </left>
      <right style="thin">
        <color indexed="64"/>
      </right>
      <top style="medium">
        <color indexed="64"/>
      </top>
      <bottom style="medium">
        <color indexed="59"/>
      </bottom>
      <diagonal/>
    </border>
    <border>
      <left style="thin">
        <color indexed="64"/>
      </left>
      <right style="thin">
        <color indexed="64"/>
      </right>
      <top style="medium">
        <color indexed="59"/>
      </top>
      <bottom/>
      <diagonal/>
    </border>
    <border>
      <left style="thin">
        <color indexed="59"/>
      </left>
      <right style="thin">
        <color indexed="64"/>
      </right>
      <top style="medium">
        <color indexed="59"/>
      </top>
      <bottom/>
      <diagonal/>
    </border>
    <border>
      <left style="medium">
        <color indexed="64"/>
      </left>
      <right/>
      <top/>
      <bottom/>
      <diagonal/>
    </border>
    <border>
      <left style="thin">
        <color theme="3"/>
      </left>
      <right/>
      <top style="thin">
        <color theme="3"/>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style="thin">
        <color theme="3"/>
      </right>
      <top style="thin">
        <color indexed="64"/>
      </top>
      <bottom/>
      <diagonal/>
    </border>
    <border>
      <left/>
      <right style="thin">
        <color theme="3"/>
      </right>
      <top style="thin">
        <color theme="3"/>
      </top>
      <bottom style="thin">
        <color theme="3"/>
      </bottom>
      <diagonal/>
    </border>
    <border>
      <left style="medium">
        <color indexed="64"/>
      </left>
      <right style="thin">
        <color indexed="64"/>
      </right>
      <top style="thin">
        <color indexed="64"/>
      </top>
      <bottom style="medium">
        <color indexed="64"/>
      </bottom>
      <diagonal/>
    </border>
    <border>
      <left style="thin">
        <color indexed="59"/>
      </left>
      <right/>
      <top/>
      <bottom/>
      <diagonal/>
    </border>
  </borders>
  <cellStyleXfs count="56">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0" borderId="2" applyNumberFormat="0" applyAlignment="0" applyProtection="0"/>
    <xf numFmtId="0" fontId="7" fillId="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165" fontId="28" fillId="0" borderId="0" applyFill="0" applyBorder="0" applyAlignment="0" applyProtection="0"/>
    <xf numFmtId="0" fontId="10" fillId="4" borderId="0" applyNumberFormat="0" applyBorder="0" applyAlignment="0" applyProtection="0"/>
    <xf numFmtId="0" fontId="11" fillId="21" borderId="0" applyNumberFormat="0" applyBorder="0" applyAlignment="0" applyProtection="0"/>
    <xf numFmtId="0" fontId="28" fillId="22" borderId="4" applyNumberFormat="0" applyAlignment="0" applyProtection="0"/>
    <xf numFmtId="0" fontId="12" fillId="3" borderId="0" applyNumberFormat="0" applyBorder="0" applyAlignment="0" applyProtection="0"/>
    <xf numFmtId="0" fontId="1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165" fontId="28" fillId="0" borderId="0" applyFill="0" applyBorder="0" applyAlignment="0" applyProtection="0"/>
    <xf numFmtId="0" fontId="19" fillId="0" borderId="0" applyNumberFormat="0" applyFill="0" applyBorder="0" applyAlignment="0" applyProtection="0"/>
    <xf numFmtId="0" fontId="20" fillId="23" borderId="9" applyNumberFormat="0" applyAlignment="0" applyProtection="0"/>
    <xf numFmtId="0" fontId="13" fillId="0" borderId="0"/>
    <xf numFmtId="0" fontId="38" fillId="0" borderId="0"/>
    <xf numFmtId="175" fontId="38" fillId="0" borderId="0" applyFont="0" applyFill="0" applyBorder="0" applyAlignment="0" applyProtection="0"/>
    <xf numFmtId="164" fontId="38" fillId="0" borderId="0" applyFont="0" applyFill="0" applyBorder="0" applyAlignment="0" applyProtection="0"/>
    <xf numFmtId="164" fontId="28" fillId="0" borderId="0" applyFont="0" applyFill="0" applyBorder="0" applyAlignment="0" applyProtection="0"/>
    <xf numFmtId="0" fontId="3" fillId="0" borderId="0"/>
    <xf numFmtId="0" fontId="13" fillId="0" borderId="0"/>
    <xf numFmtId="175" fontId="13" fillId="0" borderId="0" applyFont="0" applyFill="0" applyBorder="0" applyAlignment="0" applyProtection="0"/>
    <xf numFmtId="164" fontId="13" fillId="0" borderId="0" applyFont="0" applyFill="0" applyBorder="0" applyAlignment="0" applyProtection="0"/>
    <xf numFmtId="0" fontId="58" fillId="0" borderId="0"/>
    <xf numFmtId="9" fontId="28" fillId="0" borderId="0" applyFont="0" applyFill="0" applyBorder="0" applyAlignment="0" applyProtection="0"/>
  </cellStyleXfs>
  <cellXfs count="596">
    <xf numFmtId="0" fontId="0" fillId="0" borderId="0" xfId="0"/>
    <xf numFmtId="171" fontId="24" fillId="0" borderId="0" xfId="42" applyNumberFormat="1" applyFont="1" applyFill="1" applyBorder="1" applyAlignment="1" applyProtection="1">
      <alignment vertical="center"/>
    </xf>
    <xf numFmtId="0" fontId="23" fillId="0" borderId="0" xfId="0" applyFont="1" applyAlignment="1">
      <alignment horizontal="left" vertical="center"/>
    </xf>
    <xf numFmtId="0" fontId="35" fillId="0" borderId="0" xfId="0" applyFont="1" applyAlignment="1">
      <alignment horizontal="left"/>
    </xf>
    <xf numFmtId="0" fontId="35" fillId="0" borderId="0" xfId="0" applyFont="1"/>
    <xf numFmtId="0" fontId="30" fillId="0" borderId="0" xfId="0" applyFont="1"/>
    <xf numFmtId="0" fontId="30" fillId="0" borderId="0" xfId="0" applyFont="1" applyAlignment="1">
      <alignment horizontal="left"/>
    </xf>
    <xf numFmtId="0" fontId="34" fillId="0" borderId="0" xfId="0" applyFont="1" applyAlignment="1">
      <alignment horizontal="left" vertical="center"/>
    </xf>
    <xf numFmtId="0" fontId="32" fillId="0" borderId="0" xfId="0" applyFont="1"/>
    <xf numFmtId="0" fontId="30" fillId="27" borderId="0" xfId="0" applyFont="1" applyFill="1" applyAlignment="1">
      <alignment horizontal="left" vertical="center" wrapText="1"/>
    </xf>
    <xf numFmtId="0" fontId="30" fillId="27" borderId="0" xfId="0" applyFont="1" applyFill="1" applyAlignment="1">
      <alignment horizontal="left" vertical="center"/>
    </xf>
    <xf numFmtId="0" fontId="34" fillId="26" borderId="0" xfId="0" applyFont="1" applyFill="1" applyAlignment="1">
      <alignment horizontal="centerContinuous"/>
    </xf>
    <xf numFmtId="0" fontId="34" fillId="26" borderId="0" xfId="0" applyFont="1" applyFill="1" applyAlignment="1">
      <alignment horizontal="centerContinuous" vertical="center"/>
    </xf>
    <xf numFmtId="0" fontId="34" fillId="26" borderId="43" xfId="0" applyFont="1" applyFill="1" applyBorder="1" applyAlignment="1">
      <alignment horizontal="centerContinuous" vertical="center"/>
    </xf>
    <xf numFmtId="0" fontId="37" fillId="28" borderId="0" xfId="0" applyFont="1" applyFill="1" applyAlignment="1">
      <alignment horizontal="left" vertical="center" indent="2"/>
    </xf>
    <xf numFmtId="0" fontId="36" fillId="28" borderId="0" xfId="0" applyFont="1" applyFill="1" applyAlignment="1">
      <alignment horizontal="left"/>
    </xf>
    <xf numFmtId="4" fontId="36" fillId="28" borderId="0" xfId="0" applyNumberFormat="1" applyFont="1" applyFill="1" applyAlignment="1">
      <alignment horizontal="center"/>
    </xf>
    <xf numFmtId="0" fontId="36" fillId="28" borderId="0" xfId="0" applyFont="1" applyFill="1" applyAlignment="1">
      <alignment horizontal="center"/>
    </xf>
    <xf numFmtId="0" fontId="34" fillId="28" borderId="0" xfId="0" applyFont="1" applyFill="1"/>
    <xf numFmtId="0" fontId="34" fillId="27" borderId="0" xfId="0" applyFont="1" applyFill="1" applyAlignment="1">
      <alignment horizontal="centerContinuous"/>
    </xf>
    <xf numFmtId="0" fontId="37" fillId="0" borderId="0" xfId="0" applyFont="1" applyAlignment="1">
      <alignment horizontal="left" vertical="center" indent="2"/>
    </xf>
    <xf numFmtId="0" fontId="37" fillId="28" borderId="46" xfId="0" applyFont="1" applyFill="1" applyBorder="1" applyAlignment="1">
      <alignment horizontal="left" vertical="center" indent="2"/>
    </xf>
    <xf numFmtId="0" fontId="36" fillId="28" borderId="47" xfId="0" applyFont="1" applyFill="1" applyBorder="1" applyAlignment="1">
      <alignment horizontal="left"/>
    </xf>
    <xf numFmtId="4" fontId="36" fillId="28" borderId="47" xfId="0" applyNumberFormat="1" applyFont="1" applyFill="1" applyBorder="1" applyAlignment="1">
      <alignment horizontal="center"/>
    </xf>
    <xf numFmtId="0" fontId="34" fillId="28" borderId="48" xfId="0" applyFont="1" applyFill="1" applyBorder="1"/>
    <xf numFmtId="0" fontId="34" fillId="28" borderId="50" xfId="0" applyFont="1" applyFill="1" applyBorder="1" applyAlignment="1">
      <alignment horizontal="left" vertical="center" indent="2"/>
    </xf>
    <xf numFmtId="0" fontId="37" fillId="28" borderId="47" xfId="0" applyFont="1" applyFill="1" applyBorder="1" applyAlignment="1">
      <alignment horizontal="left" vertical="center" indent="2"/>
    </xf>
    <xf numFmtId="2" fontId="36" fillId="28" borderId="0" xfId="0" applyNumberFormat="1" applyFont="1" applyFill="1" applyAlignment="1">
      <alignment horizontal="center"/>
    </xf>
    <xf numFmtId="2" fontId="30" fillId="0" borderId="0" xfId="0" applyNumberFormat="1" applyFont="1" applyAlignment="1">
      <alignment horizontal="center"/>
    </xf>
    <xf numFmtId="2" fontId="35" fillId="0" borderId="0" xfId="0" applyNumberFormat="1" applyFont="1" applyAlignment="1">
      <alignment horizontal="center"/>
    </xf>
    <xf numFmtId="2" fontId="34" fillId="27" borderId="0" xfId="0" applyNumberFormat="1" applyFont="1" applyFill="1" applyAlignment="1">
      <alignment horizontal="center"/>
    </xf>
    <xf numFmtId="2" fontId="30" fillId="27" borderId="0" xfId="0" applyNumberFormat="1" applyFont="1" applyFill="1" applyAlignment="1">
      <alignment horizontal="center" vertical="center" wrapText="1"/>
    </xf>
    <xf numFmtId="1" fontId="36" fillId="28" borderId="0" xfId="0" applyNumberFormat="1" applyFont="1" applyFill="1" applyAlignment="1">
      <alignment horizontal="left"/>
    </xf>
    <xf numFmtId="0" fontId="23" fillId="0" borderId="50" xfId="0" applyFont="1" applyBorder="1" applyAlignment="1">
      <alignment horizontal="left" vertical="center" indent="1"/>
    </xf>
    <xf numFmtId="174" fontId="30" fillId="26" borderId="0" xfId="0" applyNumberFormat="1" applyFont="1" applyFill="1" applyAlignment="1">
      <alignment horizontal="left" vertical="center" wrapText="1"/>
    </xf>
    <xf numFmtId="0" fontId="30" fillId="26" borderId="0" xfId="0" applyFont="1" applyFill="1" applyAlignment="1">
      <alignment horizontal="right" vertical="center" wrapText="1" indent="1"/>
    </xf>
    <xf numFmtId="0" fontId="30" fillId="26" borderId="0" xfId="0" applyFont="1" applyFill="1" applyAlignment="1">
      <alignment horizontal="right" vertical="center" wrapText="1" indent="2"/>
    </xf>
    <xf numFmtId="4" fontId="34" fillId="28" borderId="0" xfId="0" applyNumberFormat="1" applyFont="1" applyFill="1"/>
    <xf numFmtId="4" fontId="35" fillId="0" borderId="0" xfId="0" applyNumberFormat="1" applyFont="1"/>
    <xf numFmtId="4" fontId="34" fillId="26" borderId="0" xfId="0" applyNumberFormat="1" applyFont="1" applyFill="1" applyAlignment="1">
      <alignment horizontal="centerContinuous"/>
    </xf>
    <xf numFmtId="4" fontId="30" fillId="26" borderId="0" xfId="0" applyNumberFormat="1" applyFont="1" applyFill="1" applyAlignment="1">
      <alignment horizontal="right" vertical="center" wrapText="1" indent="2"/>
    </xf>
    <xf numFmtId="4" fontId="30" fillId="0" borderId="0" xfId="0" applyNumberFormat="1" applyFont="1"/>
    <xf numFmtId="172" fontId="34" fillId="28" borderId="0" xfId="0" applyNumberFormat="1" applyFont="1" applyFill="1"/>
    <xf numFmtId="172" fontId="35" fillId="0" borderId="0" xfId="0" applyNumberFormat="1" applyFont="1"/>
    <xf numFmtId="172" fontId="34" fillId="26" borderId="0" xfId="0" applyNumberFormat="1" applyFont="1" applyFill="1" applyAlignment="1">
      <alignment horizontal="centerContinuous"/>
    </xf>
    <xf numFmtId="172" fontId="30" fillId="26" borderId="0" xfId="0" applyNumberFormat="1" applyFont="1" applyFill="1" applyAlignment="1">
      <alignment horizontal="left" vertical="center" wrapText="1"/>
    </xf>
    <xf numFmtId="172" fontId="30" fillId="0" borderId="0" xfId="0" applyNumberFormat="1" applyFont="1"/>
    <xf numFmtId="172" fontId="30" fillId="26" borderId="0" xfId="0" applyNumberFormat="1" applyFont="1" applyFill="1" applyAlignment="1">
      <alignment horizontal="left" vertical="center"/>
    </xf>
    <xf numFmtId="0" fontId="34" fillId="27" borderId="0" xfId="0" applyFont="1" applyFill="1" applyAlignment="1">
      <alignment horizontal="left"/>
    </xf>
    <xf numFmtId="4" fontId="36" fillId="28" borderId="0" xfId="0" applyNumberFormat="1" applyFont="1" applyFill="1" applyAlignment="1">
      <alignment horizontal="right"/>
    </xf>
    <xf numFmtId="4" fontId="30" fillId="0" borderId="0" xfId="0" applyNumberFormat="1" applyFont="1" applyAlignment="1">
      <alignment horizontal="right"/>
    </xf>
    <xf numFmtId="4" fontId="35" fillId="0" borderId="0" xfId="0" applyNumberFormat="1" applyFont="1" applyAlignment="1">
      <alignment horizontal="right"/>
    </xf>
    <xf numFmtId="4" fontId="30" fillId="27" borderId="0" xfId="0" applyNumberFormat="1" applyFont="1" applyFill="1" applyAlignment="1">
      <alignment horizontal="right" vertical="center" wrapText="1" indent="1"/>
    </xf>
    <xf numFmtId="1" fontId="36" fillId="28" borderId="0" xfId="0" applyNumberFormat="1" applyFont="1" applyFill="1" applyAlignment="1">
      <alignment horizontal="left" wrapText="1"/>
    </xf>
    <xf numFmtId="0" fontId="34" fillId="28" borderId="0" xfId="0" applyFont="1" applyFill="1" applyAlignment="1">
      <alignment horizontal="left" vertical="center" indent="2"/>
    </xf>
    <xf numFmtId="171" fontId="23" fillId="0" borderId="10" xfId="42" applyNumberFormat="1" applyFont="1" applyFill="1" applyBorder="1" applyAlignment="1" applyProtection="1">
      <alignment vertical="center" textRotation="67"/>
    </xf>
    <xf numFmtId="171" fontId="23" fillId="0" borderId="14" xfId="42" applyNumberFormat="1" applyFont="1" applyFill="1" applyBorder="1" applyAlignment="1" applyProtection="1">
      <alignment vertical="center" textRotation="67"/>
    </xf>
    <xf numFmtId="171" fontId="23" fillId="0" borderId="11" xfId="42" applyNumberFormat="1" applyFont="1" applyFill="1" applyBorder="1" applyAlignment="1" applyProtection="1">
      <alignment vertical="center" textRotation="67"/>
    </xf>
    <xf numFmtId="171" fontId="13" fillId="0" borderId="10" xfId="42" applyNumberFormat="1" applyFont="1" applyFill="1" applyBorder="1" applyAlignment="1" applyProtection="1">
      <alignment vertical="center"/>
    </xf>
    <xf numFmtId="171" fontId="13" fillId="0" borderId="15" xfId="42" applyNumberFormat="1" applyFont="1" applyFill="1" applyBorder="1" applyAlignment="1" applyProtection="1">
      <alignment vertical="center"/>
    </xf>
    <xf numFmtId="4" fontId="13" fillId="0" borderId="10" xfId="42" applyNumberFormat="1" applyFont="1" applyFill="1" applyBorder="1" applyAlignment="1" applyProtection="1">
      <alignment vertical="center"/>
    </xf>
    <xf numFmtId="172" fontId="13" fillId="0" borderId="10" xfId="42" applyNumberFormat="1" applyFont="1" applyFill="1" applyBorder="1" applyAlignment="1" applyProtection="1">
      <alignment vertical="center"/>
    </xf>
    <xf numFmtId="171" fontId="23" fillId="0" borderId="10" xfId="42" applyNumberFormat="1" applyFont="1" applyFill="1" applyBorder="1" applyAlignment="1" applyProtection="1">
      <alignment vertical="center"/>
    </xf>
    <xf numFmtId="171" fontId="23" fillId="0" borderId="0" xfId="42" applyNumberFormat="1" applyFont="1" applyFill="1" applyBorder="1" applyAlignment="1" applyProtection="1">
      <alignment vertical="center"/>
    </xf>
    <xf numFmtId="0" fontId="13" fillId="0" borderId="0" xfId="35" applyAlignment="1">
      <alignment vertical="center"/>
    </xf>
    <xf numFmtId="166" fontId="23" fillId="0" borderId="62" xfId="0" applyNumberFormat="1" applyFont="1" applyBorder="1" applyAlignment="1">
      <alignment horizontal="right" vertical="center"/>
    </xf>
    <xf numFmtId="0" fontId="13" fillId="0" borderId="0" xfId="35" applyAlignment="1">
      <alignment horizontal="right" vertical="center"/>
    </xf>
    <xf numFmtId="0" fontId="13" fillId="0" borderId="0" xfId="0" applyFont="1" applyAlignment="1">
      <alignment horizontal="right" vertical="center"/>
    </xf>
    <xf numFmtId="0" fontId="13" fillId="0" borderId="0" xfId="0" applyFont="1" applyAlignment="1">
      <alignment vertical="center"/>
    </xf>
    <xf numFmtId="0" fontId="23" fillId="0" borderId="0" xfId="35" applyFont="1" applyAlignment="1">
      <alignment horizontal="right" vertical="center"/>
    </xf>
    <xf numFmtId="0" fontId="23" fillId="0" borderId="10" xfId="0" applyFont="1" applyBorder="1" applyAlignment="1">
      <alignment horizontal="center" vertical="center" wrapText="1"/>
    </xf>
    <xf numFmtId="166" fontId="23" fillId="0" borderId="12" xfId="35" applyNumberFormat="1" applyFont="1" applyBorder="1" applyAlignment="1">
      <alignment horizontal="right" vertical="center"/>
    </xf>
    <xf numFmtId="166" fontId="23" fillId="0" borderId="13" xfId="35" applyNumberFormat="1" applyFont="1" applyBorder="1" applyAlignment="1">
      <alignment horizontal="right" vertical="center"/>
    </xf>
    <xf numFmtId="166" fontId="23" fillId="0" borderId="10" xfId="0" applyNumberFormat="1" applyFont="1" applyBorder="1" applyAlignment="1">
      <alignment horizontal="right" vertical="center"/>
    </xf>
    <xf numFmtId="166" fontId="23" fillId="0" borderId="13" xfId="0" applyNumberFormat="1" applyFont="1" applyBorder="1" applyAlignment="1">
      <alignment horizontal="right" vertical="center"/>
    </xf>
    <xf numFmtId="166" fontId="13" fillId="0" borderId="0" xfId="0" applyNumberFormat="1" applyFont="1" applyAlignment="1">
      <alignment horizontal="right" vertical="center"/>
    </xf>
    <xf numFmtId="0" fontId="13" fillId="0" borderId="10" xfId="35" applyBorder="1" applyAlignment="1">
      <alignment vertical="center"/>
    </xf>
    <xf numFmtId="166" fontId="23" fillId="0" borderId="13" xfId="35" applyNumberFormat="1" applyFont="1" applyBorder="1" applyAlignment="1">
      <alignment horizontal="center" vertical="center"/>
    </xf>
    <xf numFmtId="166" fontId="23" fillId="0" borderId="0" xfId="35" applyNumberFormat="1" applyFont="1" applyAlignment="1">
      <alignment horizontal="right" vertical="center"/>
    </xf>
    <xf numFmtId="167" fontId="23" fillId="0" borderId="0" xfId="0" applyNumberFormat="1" applyFont="1" applyAlignment="1">
      <alignment vertical="center"/>
    </xf>
    <xf numFmtId="166" fontId="13" fillId="0" borderId="0" xfId="35" applyNumberFormat="1" applyAlignment="1">
      <alignment vertical="center"/>
    </xf>
    <xf numFmtId="166" fontId="23" fillId="0" borderId="10" xfId="0" applyNumberFormat="1" applyFont="1" applyBorder="1" applyAlignment="1">
      <alignment vertical="center"/>
    </xf>
    <xf numFmtId="0" fontId="23" fillId="0" borderId="62" xfId="0" applyFont="1" applyBorder="1" applyAlignment="1">
      <alignment horizontal="center" vertical="center" wrapText="1"/>
    </xf>
    <xf numFmtId="166" fontId="23" fillId="0" borderId="63" xfId="35" applyNumberFormat="1" applyFont="1" applyBorder="1" applyAlignment="1">
      <alignment horizontal="right" vertical="center"/>
    </xf>
    <xf numFmtId="0" fontId="13" fillId="0" borderId="57" xfId="35" applyBorder="1" applyAlignment="1">
      <alignment vertical="center"/>
    </xf>
    <xf numFmtId="0" fontId="13" fillId="0" borderId="58" xfId="35" applyBorder="1" applyAlignment="1">
      <alignment vertical="center"/>
    </xf>
    <xf numFmtId="0" fontId="23" fillId="0" borderId="55" xfId="35" applyFont="1" applyBorder="1" applyAlignment="1">
      <alignment vertical="center"/>
    </xf>
    <xf numFmtId="0" fontId="13" fillId="0" borderId="75" xfId="35" applyBorder="1" applyAlignment="1">
      <alignment vertical="center"/>
    </xf>
    <xf numFmtId="166" fontId="23" fillId="0" borderId="63" xfId="0" applyNumberFormat="1" applyFont="1" applyBorder="1" applyAlignment="1">
      <alignment horizontal="right" vertical="center"/>
    </xf>
    <xf numFmtId="0" fontId="23" fillId="0" borderId="68" xfId="35" applyFont="1" applyBorder="1" applyAlignment="1">
      <alignment vertical="center"/>
    </xf>
    <xf numFmtId="166" fontId="13" fillId="0" borderId="11" xfId="0" applyNumberFormat="1" applyFont="1" applyBorder="1" applyAlignment="1">
      <alignment horizontal="right" vertical="center"/>
    </xf>
    <xf numFmtId="166" fontId="13" fillId="0" borderId="62" xfId="0" applyNumberFormat="1" applyFont="1" applyBorder="1" applyAlignment="1">
      <alignment horizontal="right" vertical="center"/>
    </xf>
    <xf numFmtId="166" fontId="23" fillId="0" borderId="63" xfId="35" applyNumberFormat="1" applyFont="1" applyBorder="1" applyAlignment="1">
      <alignment horizontal="center" vertical="center"/>
    </xf>
    <xf numFmtId="166" fontId="23" fillId="0" borderId="55" xfId="35" applyNumberFormat="1" applyFont="1" applyBorder="1" applyAlignment="1">
      <alignment vertical="center" wrapText="1"/>
    </xf>
    <xf numFmtId="166" fontId="23" fillId="0" borderId="62" xfId="0" applyNumberFormat="1" applyFont="1" applyBorder="1" applyAlignment="1">
      <alignment vertical="center"/>
    </xf>
    <xf numFmtId="0" fontId="34" fillId="28" borderId="51" xfId="0" applyFont="1" applyFill="1" applyBorder="1" applyAlignment="1">
      <alignment horizontal="left" vertical="center" indent="2"/>
    </xf>
    <xf numFmtId="0" fontId="30" fillId="0" borderId="50" xfId="0" applyFont="1" applyBorder="1" applyAlignment="1">
      <alignment vertical="center"/>
    </xf>
    <xf numFmtId="0" fontId="30" fillId="0" borderId="0" xfId="0" applyFont="1" applyAlignment="1">
      <alignment horizontal="right" vertical="center"/>
    </xf>
    <xf numFmtId="0" fontId="30" fillId="0" borderId="0" xfId="0" applyFont="1" applyAlignment="1">
      <alignment vertical="center"/>
    </xf>
    <xf numFmtId="0" fontId="21" fillId="0" borderId="0" xfId="0" applyFont="1" applyAlignment="1">
      <alignment vertical="center"/>
    </xf>
    <xf numFmtId="0" fontId="30" fillId="0" borderId="51" xfId="0" applyFont="1" applyBorder="1" applyAlignment="1">
      <alignment vertical="center" wrapText="1"/>
    </xf>
    <xf numFmtId="0" fontId="30" fillId="0" borderId="0" xfId="0" applyFont="1" applyAlignment="1">
      <alignment vertical="center" wrapText="1"/>
    </xf>
    <xf numFmtId="0" fontId="30" fillId="0" borderId="50" xfId="0" applyFont="1" applyBorder="1" applyAlignment="1">
      <alignment vertical="center" wrapText="1"/>
    </xf>
    <xf numFmtId="0" fontId="21" fillId="0" borderId="0" xfId="0" applyFont="1"/>
    <xf numFmtId="0" fontId="39" fillId="0" borderId="0" xfId="0" applyFont="1"/>
    <xf numFmtId="174" fontId="30" fillId="0" borderId="0" xfId="0" applyNumberFormat="1" applyFont="1"/>
    <xf numFmtId="174" fontId="30" fillId="0" borderId="52" xfId="0" applyNumberFormat="1" applyFont="1" applyBorder="1"/>
    <xf numFmtId="0" fontId="40" fillId="0" borderId="0" xfId="0" applyFont="1"/>
    <xf numFmtId="0" fontId="41" fillId="0" borderId="0" xfId="0" applyFont="1"/>
    <xf numFmtId="0" fontId="0" fillId="0" borderId="0" xfId="0" applyAlignment="1">
      <alignment vertical="center"/>
    </xf>
    <xf numFmtId="0" fontId="26" fillId="0" borderId="0" xfId="0" applyFont="1" applyAlignment="1">
      <alignment vertical="center"/>
    </xf>
    <xf numFmtId="0" fontId="26" fillId="0" borderId="0" xfId="0" applyFont="1"/>
    <xf numFmtId="0" fontId="23" fillId="0" borderId="0" xfId="0" applyFont="1" applyAlignment="1">
      <alignment horizontal="center" vertical="center" wrapText="1"/>
    </xf>
    <xf numFmtId="170" fontId="30" fillId="0" borderId="0" xfId="0" applyNumberFormat="1" applyFont="1" applyAlignment="1">
      <alignment vertical="center"/>
    </xf>
    <xf numFmtId="49" fontId="43" fillId="0" borderId="0" xfId="0" applyNumberFormat="1" applyFont="1"/>
    <xf numFmtId="49" fontId="23" fillId="0" borderId="0" xfId="0" applyNumberFormat="1" applyFont="1"/>
    <xf numFmtId="49" fontId="30" fillId="0" borderId="0" xfId="0" applyNumberFormat="1" applyFont="1"/>
    <xf numFmtId="49" fontId="30" fillId="0" borderId="0" xfId="0" applyNumberFormat="1" applyFont="1" applyAlignment="1">
      <alignment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5" fillId="0" borderId="0" xfId="0" applyFont="1" applyAlignment="1">
      <alignment horizontal="left" vertical="center" wrapText="1"/>
    </xf>
    <xf numFmtId="0" fontId="30" fillId="0" borderId="17" xfId="0" applyFont="1" applyBorder="1" applyAlignment="1">
      <alignment horizontal="center" vertical="center" wrapText="1"/>
    </xf>
    <xf numFmtId="0" fontId="30" fillId="0" borderId="17" xfId="0" applyFont="1" applyBorder="1" applyAlignment="1">
      <alignment horizontal="center" vertical="center"/>
    </xf>
    <xf numFmtId="0" fontId="35" fillId="0" borderId="0" xfId="0" applyFont="1" applyAlignment="1">
      <alignment horizontal="left" wrapText="1"/>
    </xf>
    <xf numFmtId="0" fontId="30" fillId="0" borderId="23" xfId="0" applyFont="1" applyBorder="1" applyAlignment="1">
      <alignment horizontal="center" vertical="center" wrapText="1"/>
    </xf>
    <xf numFmtId="0" fontId="30" fillId="0" borderId="31" xfId="0" applyFont="1" applyBorder="1" applyAlignment="1">
      <alignment horizontal="center" vertical="center" wrapText="1"/>
    </xf>
    <xf numFmtId="0" fontId="30" fillId="0" borderId="31" xfId="0" applyFont="1" applyBorder="1" applyAlignment="1">
      <alignment horizontal="center" vertical="center"/>
    </xf>
    <xf numFmtId="0" fontId="30" fillId="0" borderId="32" xfId="0" applyFont="1" applyBorder="1" applyAlignment="1">
      <alignment horizontal="center" vertical="center"/>
    </xf>
    <xf numFmtId="0" fontId="13" fillId="0" borderId="11" xfId="0" applyFont="1" applyBorder="1"/>
    <xf numFmtId="172" fontId="30" fillId="0" borderId="21" xfId="0" applyNumberFormat="1" applyFont="1" applyBorder="1"/>
    <xf numFmtId="0" fontId="35" fillId="0" borderId="0" xfId="0" applyFont="1" applyAlignment="1">
      <alignment horizontal="right"/>
    </xf>
    <xf numFmtId="0" fontId="35" fillId="0" borderId="23" xfId="0" applyFont="1" applyBorder="1" applyAlignment="1">
      <alignment horizontal="right"/>
    </xf>
    <xf numFmtId="0" fontId="35" fillId="0" borderId="31" xfId="0" applyFont="1" applyBorder="1" applyAlignment="1">
      <alignment horizontal="right"/>
    </xf>
    <xf numFmtId="172" fontId="30" fillId="0" borderId="32" xfId="0" applyNumberFormat="1" applyFont="1" applyBorder="1"/>
    <xf numFmtId="172" fontId="35" fillId="0" borderId="11" xfId="0" applyNumberFormat="1" applyFont="1" applyBorder="1"/>
    <xf numFmtId="0" fontId="13" fillId="0" borderId="0" xfId="0" applyFont="1" applyAlignment="1">
      <alignment horizontal="center"/>
    </xf>
    <xf numFmtId="1" fontId="30" fillId="0" borderId="0" xfId="0" applyNumberFormat="1" applyFont="1"/>
    <xf numFmtId="0" fontId="21" fillId="0" borderId="0" xfId="0" applyFont="1" applyAlignment="1">
      <alignment horizontal="left" vertical="top" wrapText="1"/>
    </xf>
    <xf numFmtId="1" fontId="21" fillId="0" borderId="0" xfId="0" applyNumberFormat="1" applyFont="1"/>
    <xf numFmtId="0" fontId="35" fillId="0" borderId="0" xfId="0" applyFont="1" applyAlignment="1">
      <alignment horizontal="center"/>
    </xf>
    <xf numFmtId="0" fontId="30" fillId="0" borderId="11" xfId="0" applyFont="1" applyBorder="1" applyAlignment="1">
      <alignment horizontal="center" vertical="center" wrapText="1"/>
    </xf>
    <xf numFmtId="0" fontId="30" fillId="0" borderId="11" xfId="0" applyFont="1" applyBorder="1" applyAlignment="1">
      <alignment horizontal="center" vertical="center"/>
    </xf>
    <xf numFmtId="0" fontId="30" fillId="0" borderId="0" xfId="0" applyFont="1" applyAlignment="1">
      <alignment wrapText="1"/>
    </xf>
    <xf numFmtId="0" fontId="30" fillId="0" borderId="23" xfId="0" applyFont="1" applyBorder="1" applyAlignment="1">
      <alignment wrapText="1"/>
    </xf>
    <xf numFmtId="0" fontId="30" fillId="0" borderId="31" xfId="0" applyFont="1" applyBorder="1" applyAlignment="1">
      <alignment wrapText="1"/>
    </xf>
    <xf numFmtId="0" fontId="30" fillId="0" borderId="32" xfId="0" applyFont="1" applyBorder="1" applyAlignment="1">
      <alignment wrapText="1"/>
    </xf>
    <xf numFmtId="0" fontId="13" fillId="0" borderId="0" xfId="0" applyFont="1"/>
    <xf numFmtId="0" fontId="42" fillId="0" borderId="0" xfId="0" applyFont="1"/>
    <xf numFmtId="0" fontId="13" fillId="0" borderId="0" xfId="0" applyFont="1" applyAlignment="1">
      <alignment horizontal="center" vertical="center"/>
    </xf>
    <xf numFmtId="0" fontId="41" fillId="0" borderId="0" xfId="0" applyFont="1" applyAlignment="1">
      <alignment vertical="center"/>
    </xf>
    <xf numFmtId="0" fontId="23" fillId="0" borderId="10" xfId="0" applyFont="1" applyBorder="1" applyAlignment="1">
      <alignment vertical="center" textRotation="67"/>
    </xf>
    <xf numFmtId="170" fontId="23" fillId="0" borderId="10" xfId="0" applyNumberFormat="1" applyFont="1" applyBorder="1" applyAlignment="1">
      <alignment vertical="center" textRotation="67"/>
    </xf>
    <xf numFmtId="4" fontId="23" fillId="0" borderId="10" xfId="0" applyNumberFormat="1" applyFont="1" applyBorder="1" applyAlignment="1">
      <alignment vertical="center" textRotation="67"/>
    </xf>
    <xf numFmtId="0" fontId="13" fillId="0" borderId="10" xfId="0" applyFont="1" applyBorder="1" applyAlignment="1">
      <alignment horizontal="center" vertical="center"/>
    </xf>
    <xf numFmtId="170" fontId="13" fillId="0" borderId="10" xfId="0" applyNumberFormat="1" applyFont="1" applyBorder="1" applyAlignment="1">
      <alignment vertical="center"/>
    </xf>
    <xf numFmtId="4" fontId="13" fillId="0" borderId="10" xfId="0" applyNumberFormat="1" applyFont="1" applyBorder="1" applyAlignment="1">
      <alignment vertical="center"/>
    </xf>
    <xf numFmtId="0" fontId="23" fillId="0" borderId="10" xfId="0" applyFont="1" applyBorder="1" applyAlignment="1">
      <alignment horizontal="left" vertical="center"/>
    </xf>
    <xf numFmtId="1" fontId="23" fillId="0" borderId="10" xfId="0" applyNumberFormat="1" applyFont="1" applyBorder="1" applyAlignment="1">
      <alignment vertical="center"/>
    </xf>
    <xf numFmtId="4" fontId="23" fillId="0" borderId="10" xfId="0" applyNumberFormat="1" applyFont="1" applyBorder="1" applyAlignment="1">
      <alignment vertical="center"/>
    </xf>
    <xf numFmtId="1" fontId="23" fillId="0" borderId="0" xfId="0" applyNumberFormat="1" applyFont="1" applyAlignment="1">
      <alignment vertical="center"/>
    </xf>
    <xf numFmtId="4" fontId="23" fillId="0" borderId="0" xfId="0" applyNumberFormat="1" applyFont="1" applyAlignment="1">
      <alignment vertical="center"/>
    </xf>
    <xf numFmtId="0" fontId="30" fillId="27" borderId="84" xfId="0" applyFont="1" applyFill="1" applyBorder="1" applyAlignment="1">
      <alignment horizontal="center" vertical="center" wrapText="1"/>
    </xf>
    <xf numFmtId="0" fontId="30" fillId="27" borderId="80" xfId="0" applyFont="1" applyFill="1" applyBorder="1" applyAlignment="1">
      <alignment horizontal="center" vertical="center" wrapText="1"/>
    </xf>
    <xf numFmtId="1" fontId="30" fillId="27" borderId="81" xfId="0" applyNumberFormat="1" applyFont="1" applyFill="1" applyBorder="1" applyAlignment="1">
      <alignment horizontal="center" vertical="center" wrapText="1"/>
    </xf>
    <xf numFmtId="0" fontId="30" fillId="27" borderId="81" xfId="0" applyFont="1" applyFill="1" applyBorder="1" applyAlignment="1">
      <alignment horizontal="center" vertical="center" wrapText="1"/>
    </xf>
    <xf numFmtId="1" fontId="30" fillId="27" borderId="79" xfId="0" applyNumberFormat="1" applyFont="1" applyFill="1" applyBorder="1" applyAlignment="1">
      <alignment horizontal="center" vertical="center" wrapText="1"/>
    </xf>
    <xf numFmtId="0" fontId="30" fillId="0" borderId="78" xfId="0" applyFont="1" applyBorder="1" applyAlignment="1">
      <alignment horizontal="center" vertical="center"/>
    </xf>
    <xf numFmtId="0" fontId="30" fillId="0" borderId="78" xfId="0" applyFont="1" applyBorder="1" applyAlignment="1">
      <alignment horizontal="left" vertical="center"/>
    </xf>
    <xf numFmtId="0" fontId="21" fillId="0" borderId="0" xfId="0" applyFont="1" applyAlignment="1">
      <alignment wrapText="1"/>
    </xf>
    <xf numFmtId="1" fontId="30" fillId="0" borderId="80" xfId="0" applyNumberFormat="1" applyFont="1" applyBorder="1" applyAlignment="1">
      <alignment horizontal="center" vertical="center"/>
    </xf>
    <xf numFmtId="0" fontId="30" fillId="0" borderId="80" xfId="0" applyFont="1" applyBorder="1" applyAlignment="1">
      <alignment horizontal="center" vertical="center"/>
    </xf>
    <xf numFmtId="0" fontId="33" fillId="0" borderId="0" xfId="0" applyFont="1" applyAlignment="1">
      <alignment vertical="center"/>
    </xf>
    <xf numFmtId="4" fontId="13" fillId="0" borderId="0" xfId="0" applyNumberFormat="1" applyFont="1" applyAlignment="1">
      <alignment vertical="center"/>
    </xf>
    <xf numFmtId="170" fontId="13" fillId="0" borderId="0" xfId="0" applyNumberFormat="1" applyFont="1" applyAlignment="1">
      <alignment vertical="center"/>
    </xf>
    <xf numFmtId="4" fontId="24" fillId="0" borderId="0" xfId="0" applyNumberFormat="1" applyFont="1" applyAlignment="1">
      <alignment vertical="center"/>
    </xf>
    <xf numFmtId="3" fontId="24" fillId="0" borderId="0" xfId="0" applyNumberFormat="1" applyFont="1" applyAlignment="1">
      <alignment vertical="center"/>
    </xf>
    <xf numFmtId="0" fontId="29" fillId="0" borderId="0" xfId="0" applyFont="1" applyAlignment="1">
      <alignment vertical="center"/>
    </xf>
    <xf numFmtId="0" fontId="23" fillId="0" borderId="10" xfId="0" applyFont="1" applyBorder="1" applyAlignment="1">
      <alignment horizontal="center" vertical="center"/>
    </xf>
    <xf numFmtId="168" fontId="13" fillId="0" borderId="0" xfId="35" applyNumberFormat="1" applyAlignment="1">
      <alignment vertical="center"/>
    </xf>
    <xf numFmtId="0" fontId="21" fillId="27" borderId="0" xfId="0" applyFont="1" applyFill="1" applyAlignment="1">
      <alignment horizontal="centerContinuous"/>
    </xf>
    <xf numFmtId="0" fontId="21" fillId="0" borderId="0" xfId="0" applyFont="1" applyAlignment="1">
      <alignment horizontal="center" vertical="center" wrapText="1"/>
    </xf>
    <xf numFmtId="0" fontId="23" fillId="0" borderId="0" xfId="0" applyFont="1" applyAlignment="1">
      <alignment horizontal="left" vertical="center" wrapText="1"/>
    </xf>
    <xf numFmtId="0" fontId="23" fillId="0" borderId="37" xfId="0" applyFont="1" applyBorder="1" applyAlignment="1">
      <alignment horizontal="center" vertical="center" wrapText="1"/>
    </xf>
    <xf numFmtId="0" fontId="23" fillId="0" borderId="37" xfId="0" applyFont="1" applyBorder="1" applyAlignment="1">
      <alignment horizontal="left" vertical="center"/>
    </xf>
    <xf numFmtId="0" fontId="25" fillId="0" borderId="0" xfId="0" applyFont="1"/>
    <xf numFmtId="0" fontId="23" fillId="0" borderId="30" xfId="0" applyFont="1" applyBorder="1" applyAlignment="1">
      <alignment horizontal="center" vertical="center" textRotation="90" wrapText="1"/>
    </xf>
    <xf numFmtId="0" fontId="23" fillId="0" borderId="29" xfId="0" applyFont="1" applyBorder="1" applyAlignment="1">
      <alignment horizontal="center" vertical="center" textRotation="90" wrapText="1"/>
    </xf>
    <xf numFmtId="0" fontId="21" fillId="0" borderId="0" xfId="0" applyFont="1" applyAlignment="1">
      <alignment vertical="center" wrapText="1"/>
    </xf>
    <xf numFmtId="0" fontId="44" fillId="29" borderId="11" xfId="0" applyFont="1" applyFill="1" applyBorder="1" applyAlignment="1">
      <alignment horizontal="center" vertical="center"/>
    </xf>
    <xf numFmtId="0" fontId="44" fillId="29" borderId="59" xfId="0" applyFont="1" applyFill="1" applyBorder="1" applyAlignment="1">
      <alignment horizontal="center" vertical="center"/>
    </xf>
    <xf numFmtId="0" fontId="44" fillId="29" borderId="53" xfId="0" applyFont="1" applyFill="1" applyBorder="1" applyAlignment="1">
      <alignment horizontal="center" vertical="center" wrapText="1"/>
    </xf>
    <xf numFmtId="0" fontId="23" fillId="0" borderId="15" xfId="0" applyFont="1" applyBorder="1" applyAlignment="1">
      <alignment horizontal="center" vertical="center"/>
    </xf>
    <xf numFmtId="0" fontId="23" fillId="0" borderId="11" xfId="0" applyFont="1" applyBorder="1" applyAlignment="1">
      <alignment horizontal="center" vertical="center"/>
    </xf>
    <xf numFmtId="4" fontId="30" fillId="0" borderId="0" xfId="0" applyNumberFormat="1" applyFont="1" applyAlignment="1">
      <alignment horizontal="center"/>
    </xf>
    <xf numFmtId="0" fontId="21" fillId="0" borderId="0" xfId="0" applyFont="1" applyAlignment="1">
      <alignment horizontal="center" vertical="center"/>
    </xf>
    <xf numFmtId="0" fontId="34" fillId="27" borderId="41" xfId="0" applyFont="1" applyFill="1" applyBorder="1" applyAlignment="1">
      <alignment vertical="center"/>
    </xf>
    <xf numFmtId="0" fontId="34" fillId="0" borderId="0" xfId="0" applyFont="1" applyAlignment="1">
      <alignment vertical="center"/>
    </xf>
    <xf numFmtId="0" fontId="34" fillId="27" borderId="0" xfId="0" applyFont="1" applyFill="1" applyAlignment="1">
      <alignment vertical="center"/>
    </xf>
    <xf numFmtId="0" fontId="23" fillId="0" borderId="0" xfId="0" applyFont="1" applyAlignment="1">
      <alignment vertical="center"/>
    </xf>
    <xf numFmtId="0" fontId="30" fillId="27" borderId="0" xfId="0" applyFont="1" applyFill="1" applyAlignment="1">
      <alignment vertical="center"/>
    </xf>
    <xf numFmtId="0" fontId="13" fillId="0" borderId="62" xfId="35" applyBorder="1" applyAlignment="1">
      <alignment vertical="center"/>
    </xf>
    <xf numFmtId="0" fontId="13" fillId="0" borderId="56" xfId="35" applyBorder="1" applyAlignment="1">
      <alignment vertical="center"/>
    </xf>
    <xf numFmtId="0" fontId="23" fillId="0" borderId="56" xfId="35" applyFont="1" applyBorder="1" applyAlignment="1">
      <alignment vertical="center"/>
    </xf>
    <xf numFmtId="0" fontId="23" fillId="0" borderId="57" xfId="35" applyFont="1" applyBorder="1" applyAlignment="1">
      <alignment vertical="center"/>
    </xf>
    <xf numFmtId="0" fontId="23" fillId="0" borderId="58" xfId="35" applyFont="1" applyBorder="1" applyAlignment="1">
      <alignment vertical="center"/>
    </xf>
    <xf numFmtId="0" fontId="48" fillId="0" borderId="78" xfId="0" applyFont="1" applyBorder="1" applyAlignment="1">
      <alignment horizontal="center" vertical="center"/>
    </xf>
    <xf numFmtId="167" fontId="23" fillId="0" borderId="53" xfId="0" applyNumberFormat="1" applyFont="1" applyBorder="1" applyAlignment="1">
      <alignment horizontal="center" vertical="center"/>
    </xf>
    <xf numFmtId="167" fontId="23" fillId="0" borderId="55" xfId="0" applyNumberFormat="1" applyFont="1" applyBorder="1" applyAlignment="1">
      <alignment horizontal="center" vertical="center"/>
    </xf>
    <xf numFmtId="49" fontId="13" fillId="0" borderId="11" xfId="0" applyNumberFormat="1" applyFont="1" applyBorder="1" applyAlignment="1">
      <alignment horizontal="left"/>
    </xf>
    <xf numFmtId="0" fontId="49" fillId="0" borderId="28" xfId="0" applyFont="1" applyBorder="1" applyAlignment="1">
      <alignment vertical="center" wrapText="1"/>
    </xf>
    <xf numFmtId="0" fontId="49" fillId="0" borderId="30" xfId="0" applyFont="1" applyBorder="1" applyAlignment="1">
      <alignment horizontal="center" vertical="center" textRotation="90" wrapText="1"/>
    </xf>
    <xf numFmtId="0" fontId="29" fillId="0" borderId="26" xfId="0" applyFont="1" applyBorder="1" applyAlignment="1">
      <alignment vertical="center" wrapText="1"/>
    </xf>
    <xf numFmtId="0" fontId="49" fillId="0" borderId="26" xfId="0" applyFont="1" applyBorder="1" applyAlignment="1">
      <alignment horizontal="center" vertical="center" wrapText="1"/>
    </xf>
    <xf numFmtId="0" fontId="29" fillId="0" borderId="26" xfId="0" applyFont="1" applyBorder="1" applyAlignment="1">
      <alignment horizontal="center" vertical="center" wrapText="1"/>
    </xf>
    <xf numFmtId="0" fontId="49" fillId="0" borderId="30" xfId="0" applyFont="1" applyBorder="1" applyAlignment="1">
      <alignment horizontal="center" vertical="center" wrapText="1"/>
    </xf>
    <xf numFmtId="0" fontId="29" fillId="0" borderId="30" xfId="0" applyFont="1" applyBorder="1" applyAlignment="1">
      <alignment horizontal="center" vertical="center" wrapText="1"/>
    </xf>
    <xf numFmtId="0" fontId="13" fillId="0" borderId="11" xfId="0" applyFont="1" applyBorder="1" applyAlignment="1">
      <alignment horizontal="right" vertical="center" wrapText="1" indent="1"/>
    </xf>
    <xf numFmtId="1" fontId="13" fillId="0" borderId="11" xfId="0" applyNumberFormat="1" applyFont="1" applyBorder="1" applyAlignment="1">
      <alignment horizontal="center"/>
    </xf>
    <xf numFmtId="0" fontId="29" fillId="0" borderId="30" xfId="0" applyFont="1" applyBorder="1" applyAlignment="1">
      <alignment vertical="center" wrapText="1"/>
    </xf>
    <xf numFmtId="4" fontId="34" fillId="28" borderId="47" xfId="0" applyNumberFormat="1" applyFont="1" applyFill="1" applyBorder="1" applyAlignment="1">
      <alignment horizontal="left" indent="2"/>
    </xf>
    <xf numFmtId="4" fontId="34" fillId="28" borderId="0" xfId="0" applyNumberFormat="1" applyFont="1" applyFill="1" applyAlignment="1">
      <alignment horizontal="left" indent="2"/>
    </xf>
    <xf numFmtId="0" fontId="34" fillId="28" borderId="47" xfId="0" applyFont="1" applyFill="1" applyBorder="1" applyAlignment="1">
      <alignment horizontal="left" indent="2"/>
    </xf>
    <xf numFmtId="0" fontId="34" fillId="28" borderId="0" xfId="0" applyFont="1" applyFill="1" applyAlignment="1">
      <alignment horizontal="left" indent="2"/>
    </xf>
    <xf numFmtId="49" fontId="13" fillId="0" borderId="11" xfId="0" applyNumberFormat="1" applyFont="1" applyBorder="1" applyAlignment="1">
      <alignment horizontal="left" vertical="center"/>
    </xf>
    <xf numFmtId="4" fontId="13" fillId="0" borderId="11" xfId="0" applyNumberFormat="1" applyFont="1" applyBorder="1" applyAlignment="1">
      <alignment horizontal="right" vertical="center" wrapText="1" indent="2"/>
    </xf>
    <xf numFmtId="174" fontId="13" fillId="0" borderId="11" xfId="0" applyNumberFormat="1" applyFont="1" applyBorder="1" applyAlignment="1">
      <alignment horizontal="left" vertical="center" wrapText="1"/>
    </xf>
    <xf numFmtId="172" fontId="13" fillId="0" borderId="11" xfId="0" applyNumberFormat="1" applyFont="1" applyBorder="1" applyAlignment="1">
      <alignment horizontal="right" vertical="center" wrapText="1"/>
    </xf>
    <xf numFmtId="172" fontId="13" fillId="0" borderId="11" xfId="0" applyNumberFormat="1" applyFont="1" applyBorder="1" applyAlignment="1">
      <alignment horizontal="right" vertical="center"/>
    </xf>
    <xf numFmtId="49" fontId="13" fillId="0" borderId="11" xfId="0" applyNumberFormat="1" applyFont="1" applyBorder="1" applyAlignment="1">
      <alignment vertical="center"/>
    </xf>
    <xf numFmtId="49" fontId="13" fillId="0" borderId="11" xfId="0" applyNumberFormat="1" applyFont="1" applyBorder="1" applyAlignment="1">
      <alignment horizontal="center"/>
    </xf>
    <xf numFmtId="4" fontId="13" fillId="0" borderId="11" xfId="0" applyNumberFormat="1" applyFont="1" applyBorder="1" applyAlignment="1">
      <alignment horizontal="right" indent="1"/>
    </xf>
    <xf numFmtId="0" fontId="13" fillId="0" borderId="11" xfId="0" applyFont="1" applyBorder="1" applyAlignment="1">
      <alignment horizontal="right" indent="1"/>
    </xf>
    <xf numFmtId="174" fontId="13" fillId="0" borderId="11" xfId="0" applyNumberFormat="1" applyFont="1" applyBorder="1" applyAlignment="1">
      <alignment horizontal="left"/>
    </xf>
    <xf numFmtId="172" fontId="13" fillId="0" borderId="11" xfId="0" applyNumberFormat="1" applyFont="1" applyBorder="1"/>
    <xf numFmtId="0" fontId="35" fillId="0" borderId="48" xfId="0" applyFont="1" applyBorder="1" applyAlignment="1">
      <alignment horizontal="left"/>
    </xf>
    <xf numFmtId="0" fontId="23" fillId="0" borderId="48" xfId="0" applyFont="1" applyBorder="1" applyAlignment="1">
      <alignment horizontal="left" vertical="center"/>
    </xf>
    <xf numFmtId="172" fontId="13" fillId="0" borderId="83" xfId="0" applyNumberFormat="1" applyFont="1" applyBorder="1" applyAlignment="1" applyProtection="1">
      <alignment horizontal="center" vertical="center"/>
      <protection locked="0"/>
    </xf>
    <xf numFmtId="172" fontId="23" fillId="0" borderId="10" xfId="0" applyNumberFormat="1" applyFont="1" applyBorder="1" applyAlignment="1" applyProtection="1">
      <alignment horizontal="center" vertical="center"/>
      <protection locked="0"/>
    </xf>
    <xf numFmtId="0" fontId="29" fillId="0" borderId="11" xfId="0" applyFont="1" applyBorder="1" applyAlignment="1">
      <alignment horizontal="center" vertical="center" wrapText="1"/>
    </xf>
    <xf numFmtId="176" fontId="13" fillId="0" borderId="10" xfId="0" applyNumberFormat="1" applyFont="1" applyBorder="1" applyAlignment="1" applyProtection="1">
      <alignment horizontal="right" vertical="center"/>
      <protection locked="0"/>
    </xf>
    <xf numFmtId="166" fontId="13" fillId="0" borderId="62" xfId="35" applyNumberFormat="1" applyBorder="1" applyAlignment="1">
      <alignment horizontal="right" vertical="center"/>
    </xf>
    <xf numFmtId="165" fontId="23" fillId="0" borderId="62" xfId="30" applyFont="1" applyFill="1" applyBorder="1" applyAlignment="1" applyProtection="1">
      <alignment horizontal="right" vertical="center"/>
    </xf>
    <xf numFmtId="166" fontId="23" fillId="0" borderId="62" xfId="35" applyNumberFormat="1" applyFont="1" applyBorder="1" applyAlignment="1">
      <alignment horizontal="right" vertical="center"/>
    </xf>
    <xf numFmtId="176" fontId="30" fillId="0" borderId="11" xfId="0" applyNumberFormat="1" applyFont="1" applyBorder="1" applyAlignment="1">
      <alignment horizontal="right" vertical="center"/>
    </xf>
    <xf numFmtId="176" fontId="13" fillId="0" borderId="11" xfId="35" applyNumberFormat="1" applyBorder="1" applyAlignment="1">
      <alignment horizontal="right" vertical="center" wrapText="1"/>
    </xf>
    <xf numFmtId="166" fontId="13" fillId="0" borderId="10" xfId="35" applyNumberFormat="1" applyBorder="1" applyAlignment="1">
      <alignment horizontal="right" vertical="center"/>
    </xf>
    <xf numFmtId="166" fontId="13" fillId="0" borderId="10" xfId="0" applyNumberFormat="1" applyFont="1" applyBorder="1" applyAlignment="1">
      <alignment horizontal="right" vertical="center"/>
    </xf>
    <xf numFmtId="165" fontId="23" fillId="0" borderId="10" xfId="30" applyFont="1" applyFill="1" applyBorder="1" applyAlignment="1" applyProtection="1">
      <alignment horizontal="right" vertical="center"/>
    </xf>
    <xf numFmtId="166" fontId="23" fillId="0" borderId="10" xfId="35" applyNumberFormat="1" applyFont="1" applyBorder="1" applyAlignment="1">
      <alignment horizontal="right" vertical="center"/>
    </xf>
    <xf numFmtId="0" fontId="51" fillId="0" borderId="94" xfId="0" applyFont="1" applyBorder="1" applyAlignment="1">
      <alignment horizontal="center"/>
    </xf>
    <xf numFmtId="0" fontId="53" fillId="0" borderId="78" xfId="0" applyFont="1" applyBorder="1" applyAlignment="1">
      <alignment horizontal="center" vertical="center"/>
    </xf>
    <xf numFmtId="0" fontId="29" fillId="0" borderId="27" xfId="0" applyFont="1" applyBorder="1" applyAlignment="1">
      <alignment vertical="center" wrapText="1"/>
    </xf>
    <xf numFmtId="0" fontId="27" fillId="0" borderId="21" xfId="0" applyFont="1" applyBorder="1" applyAlignment="1">
      <alignment vertical="center" wrapText="1"/>
    </xf>
    <xf numFmtId="0" fontId="29" fillId="0" borderId="21" xfId="0" applyFont="1" applyBorder="1" applyAlignment="1">
      <alignment horizontal="center" vertical="center" wrapText="1"/>
    </xf>
    <xf numFmtId="0" fontId="29" fillId="0" borderId="22" xfId="0" applyFont="1" applyBorder="1" applyAlignment="1">
      <alignment vertical="center" wrapText="1"/>
    </xf>
    <xf numFmtId="0" fontId="27" fillId="0" borderId="11" xfId="0" applyFont="1" applyBorder="1" applyAlignment="1">
      <alignment vertical="center" wrapText="1"/>
    </xf>
    <xf numFmtId="0" fontId="27" fillId="0" borderId="11" xfId="0" applyFont="1" applyBorder="1" applyAlignment="1">
      <alignment horizontal="center" vertical="center" wrapText="1"/>
    </xf>
    <xf numFmtId="0" fontId="27" fillId="0" borderId="22" xfId="0" applyFont="1" applyBorder="1" applyAlignment="1">
      <alignment vertical="center" wrapText="1"/>
    </xf>
    <xf numFmtId="0" fontId="29" fillId="0" borderId="11" xfId="0" applyFont="1" applyBorder="1" applyAlignment="1">
      <alignment vertical="center" wrapText="1"/>
    </xf>
    <xf numFmtId="0" fontId="27" fillId="0" borderId="62" xfId="0" applyFont="1" applyBorder="1" applyAlignment="1">
      <alignment vertical="center" wrapText="1"/>
    </xf>
    <xf numFmtId="0" fontId="27" fillId="0" borderId="24" xfId="0" applyFont="1" applyBorder="1" applyAlignment="1">
      <alignment vertical="center" wrapText="1"/>
    </xf>
    <xf numFmtId="0" fontId="27" fillId="0" borderId="66" xfId="0" applyFont="1" applyBorder="1" applyAlignment="1">
      <alignment vertical="center" wrapText="1"/>
    </xf>
    <xf numFmtId="0" fontId="29" fillId="0" borderId="62" xfId="0" applyFont="1" applyBorder="1" applyAlignment="1">
      <alignment vertical="center" wrapText="1"/>
    </xf>
    <xf numFmtId="0" fontId="29" fillId="0" borderId="24" xfId="0" applyFont="1" applyBorder="1" applyAlignment="1">
      <alignment vertical="center" wrapText="1"/>
    </xf>
    <xf numFmtId="0" fontId="29" fillId="0" borderId="25" xfId="0" applyFont="1" applyBorder="1" applyAlignment="1">
      <alignment vertical="center" wrapText="1"/>
    </xf>
    <xf numFmtId="0" fontId="27" fillId="0" borderId="66" xfId="0" applyFont="1" applyBorder="1" applyAlignment="1">
      <alignment horizontal="center" vertical="center" wrapText="1"/>
    </xf>
    <xf numFmtId="0" fontId="29" fillId="0" borderId="21" xfId="0" applyFont="1" applyBorder="1" applyAlignment="1">
      <alignment vertical="center" wrapText="1"/>
    </xf>
    <xf numFmtId="0" fontId="29" fillId="0" borderId="66" xfId="0" applyFont="1" applyBorder="1" applyAlignment="1">
      <alignment vertical="center" wrapText="1"/>
    </xf>
    <xf numFmtId="0" fontId="29" fillId="0" borderId="66" xfId="0" applyFont="1" applyBorder="1" applyAlignment="1">
      <alignment horizontal="center" vertical="center" wrapText="1"/>
    </xf>
    <xf numFmtId="0" fontId="27" fillId="0" borderId="16" xfId="0" applyFont="1" applyBorder="1" applyAlignment="1">
      <alignment vertical="center" wrapText="1"/>
    </xf>
    <xf numFmtId="0" fontId="27" fillId="0" borderId="27" xfId="0" applyFont="1" applyBorder="1" applyAlignment="1">
      <alignment vertical="center" wrapText="1"/>
    </xf>
    <xf numFmtId="0" fontId="49" fillId="0" borderId="20" xfId="0" applyFont="1" applyBorder="1" applyAlignment="1">
      <alignment horizontal="center" vertical="center" wrapText="1"/>
    </xf>
    <xf numFmtId="0" fontId="49" fillId="0" borderId="53" xfId="0" applyFont="1" applyBorder="1" applyAlignment="1">
      <alignment horizontal="center" vertical="center" wrapText="1"/>
    </xf>
    <xf numFmtId="0" fontId="49" fillId="0" borderId="59" xfId="0" applyFont="1" applyBorder="1" applyAlignment="1">
      <alignment horizontal="center" vertical="center" wrapText="1"/>
    </xf>
    <xf numFmtId="172" fontId="30" fillId="0" borderId="11" xfId="0" applyNumberFormat="1" applyFont="1" applyBorder="1"/>
    <xf numFmtId="0" fontId="29" fillId="0" borderId="36" xfId="0" applyFont="1" applyBorder="1" applyAlignment="1">
      <alignment horizontal="center" vertical="center" wrapText="1"/>
    </xf>
    <xf numFmtId="0" fontId="29" fillId="0" borderId="95" xfId="0" applyFont="1" applyBorder="1" applyAlignment="1">
      <alignment horizontal="center" vertical="center" wrapText="1"/>
    </xf>
    <xf numFmtId="0" fontId="49" fillId="0" borderId="87" xfId="0" applyFont="1" applyBorder="1" applyAlignment="1">
      <alignment horizontal="center" vertical="center" wrapText="1"/>
    </xf>
    <xf numFmtId="4" fontId="13" fillId="0" borderId="82" xfId="0" applyNumberFormat="1" applyFont="1" applyBorder="1" applyAlignment="1" applyProtection="1">
      <alignment horizontal="center" vertical="center"/>
      <protection locked="0"/>
    </xf>
    <xf numFmtId="0" fontId="13" fillId="0" borderId="58" xfId="35" applyBorder="1" applyAlignment="1">
      <alignment horizontal="left" vertical="center" wrapText="1"/>
    </xf>
    <xf numFmtId="0" fontId="34" fillId="27" borderId="41" xfId="0" applyFont="1" applyFill="1" applyBorder="1" applyAlignment="1">
      <alignment horizontal="left" vertical="center"/>
    </xf>
    <xf numFmtId="0" fontId="34" fillId="27" borderId="65" xfId="0" applyFont="1" applyFill="1" applyBorder="1" applyAlignment="1">
      <alignment vertical="center"/>
    </xf>
    <xf numFmtId="0" fontId="23" fillId="0" borderId="61" xfId="0" applyFont="1" applyBorder="1" applyAlignment="1">
      <alignment vertical="center"/>
    </xf>
    <xf numFmtId="0" fontId="23" fillId="0" borderId="64" xfId="0" applyFont="1" applyBorder="1" applyAlignment="1">
      <alignment vertical="center"/>
    </xf>
    <xf numFmtId="0" fontId="34" fillId="27" borderId="46" xfId="0" applyFont="1" applyFill="1" applyBorder="1" applyAlignment="1">
      <alignment horizontal="left" vertical="center" wrapText="1"/>
    </xf>
    <xf numFmtId="0" fontId="34" fillId="27" borderId="46" xfId="0" applyFont="1" applyFill="1" applyBorder="1" applyAlignment="1">
      <alignment vertical="center" wrapText="1"/>
    </xf>
    <xf numFmtId="0" fontId="34" fillId="27" borderId="41" xfId="0" applyFont="1" applyFill="1" applyBorder="1" applyAlignment="1">
      <alignment vertical="center" wrapText="1"/>
    </xf>
    <xf numFmtId="0" fontId="34" fillId="0" borderId="50" xfId="0" applyFont="1" applyBorder="1" applyAlignment="1">
      <alignment horizontal="center" vertical="center"/>
    </xf>
    <xf numFmtId="0" fontId="34" fillId="0" borderId="0" xfId="0" applyFont="1" applyAlignment="1">
      <alignment horizontal="center" vertical="center"/>
    </xf>
    <xf numFmtId="0" fontId="34" fillId="0" borderId="51" xfId="0" applyFont="1" applyBorder="1" applyAlignment="1">
      <alignment horizontal="center" vertical="center"/>
    </xf>
    <xf numFmtId="0" fontId="34" fillId="27" borderId="46" xfId="0" applyFont="1" applyFill="1" applyBorder="1" applyAlignment="1">
      <alignment vertical="center"/>
    </xf>
    <xf numFmtId="0" fontId="34" fillId="27" borderId="11" xfId="0" applyFont="1" applyFill="1" applyBorder="1" applyAlignment="1">
      <alignment vertical="center"/>
    </xf>
    <xf numFmtId="0" fontId="34" fillId="27" borderId="53" xfId="0" applyFont="1" applyFill="1" applyBorder="1" applyAlignment="1">
      <alignment horizontal="left" vertical="center" wrapText="1"/>
    </xf>
    <xf numFmtId="0" fontId="34" fillId="27" borderId="55" xfId="0" applyFont="1" applyFill="1" applyBorder="1" applyAlignment="1">
      <alignment horizontal="left" vertical="center" wrapText="1"/>
    </xf>
    <xf numFmtId="0" fontId="23" fillId="0" borderId="0" xfId="0" applyFont="1" applyAlignment="1">
      <alignment horizontal="center" vertical="center"/>
    </xf>
    <xf numFmtId="167" fontId="23" fillId="0" borderId="54" xfId="0" applyNumberFormat="1" applyFont="1" applyBorder="1" applyAlignment="1">
      <alignment horizontal="center" vertical="center"/>
    </xf>
    <xf numFmtId="166" fontId="23" fillId="0" borderId="0" xfId="0" applyNumberFormat="1" applyFont="1" applyAlignment="1">
      <alignment vertical="center"/>
    </xf>
    <xf numFmtId="0" fontId="24" fillId="0" borderId="0" xfId="0" applyFont="1" applyAlignment="1">
      <alignment vertical="center"/>
    </xf>
    <xf numFmtId="0" fontId="30" fillId="0" borderId="0" xfId="0" applyFont="1" applyAlignment="1">
      <alignment horizontal="center"/>
    </xf>
    <xf numFmtId="0" fontId="13" fillId="0" borderId="50" xfId="0" applyFont="1" applyBorder="1" applyAlignment="1">
      <alignment vertical="center"/>
    </xf>
    <xf numFmtId="0" fontId="23" fillId="0" borderId="50" xfId="0" applyFont="1" applyBorder="1" applyAlignment="1">
      <alignment horizontal="centerContinuous" vertical="center"/>
    </xf>
    <xf numFmtId="0" fontId="13" fillId="0" borderId="18" xfId="0" applyFont="1" applyBorder="1" applyAlignment="1">
      <alignment vertical="center"/>
    </xf>
    <xf numFmtId="0" fontId="13" fillId="0" borderId="18" xfId="0" applyFont="1" applyBorder="1" applyAlignment="1">
      <alignment horizontal="right" vertical="center"/>
    </xf>
    <xf numFmtId="0" fontId="13" fillId="0" borderId="18" xfId="0" applyFont="1" applyBorder="1" applyAlignment="1">
      <alignment vertical="center" wrapText="1"/>
    </xf>
    <xf numFmtId="0" fontId="30" fillId="0" borderId="18" xfId="0" applyFont="1" applyBorder="1" applyAlignment="1">
      <alignment vertical="center"/>
    </xf>
    <xf numFmtId="0" fontId="30" fillId="0" borderId="18" xfId="0" applyFont="1" applyBorder="1" applyAlignment="1">
      <alignment horizontal="right" vertical="center"/>
    </xf>
    <xf numFmtId="0" fontId="30" fillId="0" borderId="18" xfId="0" applyFont="1" applyBorder="1" applyAlignment="1">
      <alignment vertical="center" wrapText="1"/>
    </xf>
    <xf numFmtId="0" fontId="30" fillId="0" borderId="44" xfId="0" applyFont="1" applyBorder="1" applyAlignment="1">
      <alignment vertical="center"/>
    </xf>
    <xf numFmtId="0" fontId="30" fillId="0" borderId="45" xfId="0" applyFont="1" applyBorder="1" applyAlignment="1">
      <alignment horizontal="right" vertical="center"/>
    </xf>
    <xf numFmtId="0" fontId="30" fillId="0" borderId="45" xfId="0" applyFont="1" applyBorder="1" applyAlignment="1">
      <alignment vertical="center"/>
    </xf>
    <xf numFmtId="0" fontId="30" fillId="0" borderId="49" xfId="0" applyFont="1" applyBorder="1" applyAlignment="1">
      <alignment vertical="center" wrapText="1"/>
    </xf>
    <xf numFmtId="0" fontId="30" fillId="0" borderId="46" xfId="0" applyFont="1" applyBorder="1" applyAlignment="1">
      <alignment vertical="center"/>
    </xf>
    <xf numFmtId="0" fontId="30" fillId="0" borderId="47" xfId="0" applyFont="1" applyBorder="1" applyAlignment="1">
      <alignment horizontal="right" vertical="center"/>
    </xf>
    <xf numFmtId="0" fontId="30" fillId="0" borderId="47" xfId="0" applyFont="1" applyBorder="1" applyAlignment="1">
      <alignment vertical="center"/>
    </xf>
    <xf numFmtId="0" fontId="30" fillId="0" borderId="48" xfId="0" applyFont="1" applyBorder="1" applyAlignment="1">
      <alignment vertical="center" wrapText="1"/>
    </xf>
    <xf numFmtId="0" fontId="30" fillId="0" borderId="85" xfId="0" applyFont="1" applyBorder="1" applyAlignment="1">
      <alignment vertical="center" wrapText="1"/>
    </xf>
    <xf numFmtId="0" fontId="30" fillId="0" borderId="86" xfId="0" applyFont="1" applyBorder="1" applyAlignment="1">
      <alignment vertical="center" wrapText="1"/>
    </xf>
    <xf numFmtId="0" fontId="2" fillId="0" borderId="53" xfId="0" applyFont="1" applyBorder="1" applyAlignment="1">
      <alignment horizontal="left" vertical="center"/>
    </xf>
    <xf numFmtId="49" fontId="30" fillId="0" borderId="11" xfId="0" applyNumberFormat="1" applyFont="1" applyBorder="1" applyAlignment="1">
      <alignment horizontal="left" vertical="center" wrapText="1"/>
    </xf>
    <xf numFmtId="0" fontId="13" fillId="0" borderId="10" xfId="0" applyFont="1" applyBorder="1" applyAlignment="1">
      <alignment horizontal="left" vertical="center"/>
    </xf>
    <xf numFmtId="4" fontId="13" fillId="0" borderId="10" xfId="0" applyNumberFormat="1" applyFont="1" applyBorder="1" applyAlignment="1">
      <alignment horizontal="center" vertical="center"/>
    </xf>
    <xf numFmtId="0" fontId="59" fillId="0" borderId="11" xfId="54" applyFont="1" applyBorder="1"/>
    <xf numFmtId="0" fontId="59" fillId="0" borderId="11" xfId="54" applyFont="1" applyBorder="1" applyAlignment="1">
      <alignment horizontal="center"/>
    </xf>
    <xf numFmtId="0" fontId="59" fillId="0" borderId="11" xfId="54" applyFont="1" applyBorder="1" applyAlignment="1">
      <alignment horizontal="left"/>
    </xf>
    <xf numFmtId="4" fontId="59" fillId="0" borderId="11" xfId="54" applyNumberFormat="1" applyFont="1" applyBorder="1" applyAlignment="1">
      <alignment horizontal="center"/>
    </xf>
    <xf numFmtId="4" fontId="34" fillId="27" borderId="0" xfId="0" applyNumberFormat="1" applyFont="1" applyFill="1" applyAlignment="1">
      <alignment horizontal="right"/>
    </xf>
    <xf numFmtId="4" fontId="13" fillId="0" borderId="11" xfId="0" applyNumberFormat="1" applyFont="1" applyBorder="1" applyAlignment="1">
      <alignment horizontal="right" vertical="center"/>
    </xf>
    <xf numFmtId="0" fontId="34" fillId="27" borderId="0" xfId="0" applyFont="1" applyFill="1" applyAlignment="1">
      <alignment horizontal="center"/>
    </xf>
    <xf numFmtId="0" fontId="30" fillId="27" borderId="0" xfId="0" applyFont="1" applyFill="1" applyAlignment="1">
      <alignment horizontal="center" vertical="center" wrapText="1"/>
    </xf>
    <xf numFmtId="0" fontId="30" fillId="0" borderId="78" xfId="0" applyFont="1" applyBorder="1" applyAlignment="1">
      <alignment horizontal="left" vertical="center" wrapText="1"/>
    </xf>
    <xf numFmtId="1" fontId="53" fillId="0" borderId="78" xfId="0" applyNumberFormat="1" applyFont="1" applyBorder="1" applyAlignment="1">
      <alignment horizontal="center" vertical="center"/>
    </xf>
    <xf numFmtId="0" fontId="13" fillId="0" borderId="21" xfId="0" applyFont="1" applyBorder="1" applyAlignment="1">
      <alignment horizontal="center"/>
    </xf>
    <xf numFmtId="0" fontId="13" fillId="0" borderId="11" xfId="0" applyFont="1" applyBorder="1" applyAlignment="1">
      <alignment wrapText="1"/>
    </xf>
    <xf numFmtId="0" fontId="13" fillId="0" borderId="11" xfId="0" applyFont="1" applyBorder="1" applyAlignment="1">
      <alignment vertical="center" wrapText="1"/>
    </xf>
    <xf numFmtId="0" fontId="13" fillId="32" borderId="11" xfId="0" applyFont="1" applyFill="1" applyBorder="1" applyAlignment="1">
      <alignment wrapText="1"/>
    </xf>
    <xf numFmtId="0" fontId="13" fillId="0" borderId="11" xfId="0" applyFont="1" applyBorder="1" applyAlignment="1">
      <alignment horizontal="center"/>
    </xf>
    <xf numFmtId="0" fontId="29" fillId="0" borderId="0" xfId="0" applyFont="1" applyAlignment="1">
      <alignment vertical="center" wrapText="1"/>
    </xf>
    <xf numFmtId="0" fontId="27" fillId="0" borderId="0" xfId="0" applyFont="1" applyAlignment="1">
      <alignment vertical="center" wrapText="1"/>
    </xf>
    <xf numFmtId="0" fontId="29"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9" fillId="0" borderId="21" xfId="0" applyFont="1" applyBorder="1" applyAlignment="1">
      <alignment horizontal="left" vertical="center" wrapText="1"/>
    </xf>
    <xf numFmtId="0" fontId="60" fillId="0" borderId="21" xfId="0" applyFont="1" applyBorder="1" applyAlignment="1">
      <alignment horizontal="center" vertical="center" wrapText="1"/>
    </xf>
    <xf numFmtId="0" fontId="49" fillId="0" borderId="11" xfId="0" applyFont="1" applyBorder="1" applyAlignment="1">
      <alignment horizontal="center" vertical="center" wrapText="1"/>
    </xf>
    <xf numFmtId="0" fontId="29" fillId="0" borderId="98" xfId="0" applyFont="1" applyBorder="1" applyAlignment="1">
      <alignment vertical="center" wrapText="1"/>
    </xf>
    <xf numFmtId="0" fontId="29" fillId="0" borderId="95" xfId="0" applyFont="1" applyBorder="1" applyAlignment="1">
      <alignment vertical="center" wrapText="1"/>
    </xf>
    <xf numFmtId="0" fontId="49" fillId="0" borderId="95" xfId="0" applyFont="1" applyBorder="1" applyAlignment="1">
      <alignment horizontal="center" vertical="center" wrapText="1"/>
    </xf>
    <xf numFmtId="4" fontId="13" fillId="0" borderId="11" xfId="0" applyNumberFormat="1" applyFont="1" applyBorder="1" applyAlignment="1">
      <alignment horizontal="center"/>
    </xf>
    <xf numFmtId="0" fontId="59" fillId="0" borderId="11" xfId="54" applyFont="1" applyBorder="1" applyAlignment="1">
      <alignment wrapText="1"/>
    </xf>
    <xf numFmtId="0" fontId="36" fillId="28" borderId="0" xfId="0" applyFont="1" applyFill="1"/>
    <xf numFmtId="4" fontId="36" fillId="28" borderId="0" xfId="0" applyNumberFormat="1" applyFont="1" applyFill="1"/>
    <xf numFmtId="0" fontId="34" fillId="27" borderId="0" xfId="0" applyFont="1" applyFill="1"/>
    <xf numFmtId="1" fontId="30" fillId="0" borderId="78" xfId="0" applyNumberFormat="1" applyFont="1" applyBorder="1" applyAlignment="1">
      <alignment horizontal="center" vertical="center"/>
    </xf>
    <xf numFmtId="0" fontId="13" fillId="0" borderId="54" xfId="35" applyBorder="1" applyAlignment="1">
      <alignment horizontal="right" vertical="center"/>
    </xf>
    <xf numFmtId="166" fontId="23" fillId="0" borderId="54" xfId="35" applyNumberFormat="1" applyFont="1" applyBorder="1" applyAlignment="1">
      <alignment horizontal="right" vertical="center"/>
    </xf>
    <xf numFmtId="166" fontId="13" fillId="0" borderId="62" xfId="0" applyNumberFormat="1" applyFont="1" applyBorder="1" applyAlignment="1" applyProtection="1">
      <alignment horizontal="right" vertical="center"/>
      <protection locked="0"/>
    </xf>
    <xf numFmtId="166" fontId="13" fillId="0" borderId="67" xfId="0" applyNumberFormat="1" applyFont="1" applyBorder="1" applyAlignment="1" applyProtection="1">
      <alignment horizontal="right" vertical="center"/>
      <protection locked="0"/>
    </xf>
    <xf numFmtId="166" fontId="49" fillId="0" borderId="11" xfId="35" applyNumberFormat="1" applyFont="1" applyBorder="1" applyAlignment="1">
      <alignment vertical="center" wrapText="1"/>
    </xf>
    <xf numFmtId="166" fontId="49" fillId="0" borderId="53" xfId="35" applyNumberFormat="1" applyFont="1" applyBorder="1" applyAlignment="1">
      <alignment vertical="center" wrapText="1"/>
    </xf>
    <xf numFmtId="4" fontId="0" fillId="0" borderId="0" xfId="0" applyNumberFormat="1"/>
    <xf numFmtId="0" fontId="30" fillId="31" borderId="11" xfId="0" applyFont="1" applyFill="1" applyBorder="1" applyProtection="1">
      <protection locked="0"/>
    </xf>
    <xf numFmtId="0" fontId="30" fillId="31" borderId="53" xfId="0" applyFont="1" applyFill="1" applyBorder="1" applyAlignment="1" applyProtection="1">
      <alignment horizontal="center"/>
      <protection locked="0"/>
    </xf>
    <xf numFmtId="0" fontId="49" fillId="31" borderId="53" xfId="0" applyFont="1" applyFill="1" applyBorder="1" applyAlignment="1">
      <alignment horizontal="center" vertical="center"/>
    </xf>
    <xf numFmtId="167" fontId="23" fillId="33" borderId="56" xfId="35" applyNumberFormat="1" applyFont="1" applyFill="1" applyBorder="1" applyAlignment="1">
      <alignment horizontal="right" vertical="center"/>
    </xf>
    <xf numFmtId="167" fontId="23" fillId="33" borderId="11" xfId="35" applyNumberFormat="1" applyFont="1" applyFill="1" applyBorder="1" applyAlignment="1">
      <alignment horizontal="right" vertical="center"/>
    </xf>
    <xf numFmtId="167" fontId="23" fillId="33" borderId="57" xfId="35" applyNumberFormat="1" applyFont="1" applyFill="1" applyBorder="1" applyAlignment="1">
      <alignment horizontal="right" vertical="center"/>
    </xf>
    <xf numFmtId="166" fontId="13" fillId="33" borderId="56" xfId="0" applyNumberFormat="1" applyFont="1" applyFill="1" applyBorder="1" applyAlignment="1" applyProtection="1">
      <alignment horizontal="right" vertical="center"/>
      <protection locked="0"/>
    </xf>
    <xf numFmtId="166" fontId="13" fillId="33" borderId="62" xfId="0" applyNumberFormat="1" applyFont="1" applyFill="1" applyBorder="1" applyAlignment="1" applyProtection="1">
      <alignment horizontal="right" vertical="center"/>
      <protection locked="0"/>
    </xf>
    <xf numFmtId="166" fontId="13" fillId="33" borderId="57" xfId="0" applyNumberFormat="1" applyFont="1" applyFill="1" applyBorder="1" applyAlignment="1" applyProtection="1">
      <alignment horizontal="right" vertical="center"/>
      <protection locked="0"/>
    </xf>
    <xf numFmtId="166" fontId="13" fillId="33" borderId="63" xfId="0" applyNumberFormat="1" applyFont="1" applyFill="1" applyBorder="1" applyAlignment="1" applyProtection="1">
      <alignment horizontal="right" vertical="center"/>
      <protection locked="0"/>
    </xf>
    <xf numFmtId="166" fontId="13" fillId="33" borderId="73" xfId="0" applyNumberFormat="1" applyFont="1" applyFill="1" applyBorder="1" applyAlignment="1" applyProtection="1">
      <alignment horizontal="right" vertical="center"/>
      <protection locked="0"/>
    </xf>
    <xf numFmtId="166" fontId="13" fillId="33" borderId="11" xfId="0" applyNumberFormat="1" applyFont="1" applyFill="1" applyBorder="1" applyAlignment="1" applyProtection="1">
      <alignment horizontal="right" vertical="center"/>
      <protection locked="0"/>
    </xf>
    <xf numFmtId="173" fontId="13" fillId="33" borderId="56" xfId="0" applyNumberFormat="1" applyFont="1" applyFill="1" applyBorder="1" applyAlignment="1" applyProtection="1">
      <alignment horizontal="right" vertical="center"/>
      <protection locked="0"/>
    </xf>
    <xf numFmtId="173" fontId="13" fillId="33" borderId="11" xfId="0" applyNumberFormat="1" applyFont="1" applyFill="1" applyBorder="1" applyAlignment="1" applyProtection="1">
      <alignment horizontal="right" vertical="center"/>
      <protection locked="0"/>
    </xf>
    <xf numFmtId="166" fontId="13" fillId="33" borderId="53" xfId="0" applyNumberFormat="1" applyFont="1" applyFill="1" applyBorder="1" applyAlignment="1" applyProtection="1">
      <alignment horizontal="right" vertical="center"/>
      <protection locked="0"/>
    </xf>
    <xf numFmtId="166" fontId="27" fillId="31" borderId="11" xfId="35" applyNumberFormat="1" applyFont="1" applyFill="1" applyBorder="1" applyAlignment="1" applyProtection="1">
      <alignment horizontal="right" vertical="center"/>
      <protection locked="0"/>
    </xf>
    <xf numFmtId="166" fontId="27" fillId="31" borderId="53" xfId="35" applyNumberFormat="1" applyFont="1" applyFill="1" applyBorder="1" applyAlignment="1" applyProtection="1">
      <alignment horizontal="right" vertical="center"/>
      <protection locked="0"/>
    </xf>
    <xf numFmtId="166" fontId="27" fillId="31" borderId="12" xfId="35" applyNumberFormat="1" applyFont="1" applyFill="1" applyBorder="1" applyAlignment="1" applyProtection="1">
      <alignment horizontal="right" vertical="center"/>
      <protection locked="0"/>
    </xf>
    <xf numFmtId="166" fontId="27" fillId="31" borderId="99" xfId="35" applyNumberFormat="1" applyFont="1" applyFill="1" applyBorder="1" applyAlignment="1" applyProtection="1">
      <alignment horizontal="right" vertical="center"/>
      <protection locked="0"/>
    </xf>
    <xf numFmtId="166" fontId="27" fillId="31" borderId="62" xfId="35" applyNumberFormat="1" applyFont="1" applyFill="1" applyBorder="1" applyAlignment="1" applyProtection="1">
      <alignment vertical="center"/>
      <protection locked="0"/>
    </xf>
    <xf numFmtId="166" fontId="27" fillId="31" borderId="56" xfId="35" applyNumberFormat="1" applyFont="1" applyFill="1" applyBorder="1" applyAlignment="1" applyProtection="1">
      <alignment vertical="center"/>
      <protection locked="0"/>
    </xf>
    <xf numFmtId="166" fontId="27" fillId="33" borderId="15" xfId="35" applyNumberFormat="1" applyFont="1" applyFill="1" applyBorder="1" applyAlignment="1" applyProtection="1">
      <alignment horizontal="right" vertical="center"/>
      <protection locked="0"/>
    </xf>
    <xf numFmtId="166" fontId="27" fillId="33" borderId="67" xfId="35" applyNumberFormat="1" applyFont="1" applyFill="1" applyBorder="1" applyAlignment="1" applyProtection="1">
      <alignment horizontal="right" vertical="center"/>
      <protection locked="0"/>
    </xf>
    <xf numFmtId="166" fontId="27" fillId="33" borderId="62" xfId="35" applyNumberFormat="1" applyFont="1" applyFill="1" applyBorder="1" applyAlignment="1" applyProtection="1">
      <alignment horizontal="right" vertical="center"/>
      <protection locked="0"/>
    </xf>
    <xf numFmtId="166" fontId="27" fillId="33" borderId="56" xfId="35" applyNumberFormat="1" applyFont="1" applyFill="1" applyBorder="1" applyAlignment="1" applyProtection="1">
      <alignment horizontal="right" vertical="center"/>
      <protection locked="0"/>
    </xf>
    <xf numFmtId="166" fontId="27" fillId="33" borderId="62" xfId="35" applyNumberFormat="1" applyFont="1" applyFill="1" applyBorder="1" applyAlignment="1" applyProtection="1">
      <alignment vertical="center"/>
      <protection locked="0"/>
    </xf>
    <xf numFmtId="166" fontId="27" fillId="33" borderId="56" xfId="35" applyNumberFormat="1" applyFont="1" applyFill="1" applyBorder="1" applyAlignment="1" applyProtection="1">
      <alignment vertical="center"/>
      <protection locked="0"/>
    </xf>
    <xf numFmtId="177" fontId="27" fillId="31" borderId="11" xfId="35" applyNumberFormat="1" applyFont="1" applyFill="1" applyBorder="1" applyProtection="1">
      <protection locked="0"/>
    </xf>
    <xf numFmtId="177" fontId="27" fillId="31" borderId="53" xfId="35" applyNumberFormat="1" applyFont="1" applyFill="1" applyBorder="1" applyProtection="1">
      <protection locked="0"/>
    </xf>
    <xf numFmtId="168" fontId="13" fillId="34" borderId="62" xfId="35" applyNumberFormat="1" applyFill="1" applyBorder="1" applyAlignment="1" applyProtection="1">
      <alignment vertical="center"/>
      <protection locked="0"/>
    </xf>
    <xf numFmtId="169" fontId="23" fillId="34" borderId="63" xfId="35" applyNumberFormat="1" applyFont="1" applyFill="1" applyBorder="1" applyAlignment="1" applyProtection="1">
      <alignment horizontal="right" vertical="center"/>
      <protection locked="0"/>
    </xf>
    <xf numFmtId="167" fontId="49" fillId="33" borderId="62" xfId="35" applyNumberFormat="1" applyFont="1" applyFill="1" applyBorder="1" applyAlignment="1">
      <alignment horizontal="right" vertical="center"/>
    </xf>
    <xf numFmtId="166" fontId="27" fillId="33" borderId="62" xfId="0" applyNumberFormat="1" applyFont="1" applyFill="1" applyBorder="1" applyAlignment="1" applyProtection="1">
      <alignment horizontal="right" vertical="center"/>
      <protection locked="0"/>
    </xf>
    <xf numFmtId="166" fontId="27" fillId="33" borderId="56" xfId="0" applyNumberFormat="1" applyFont="1" applyFill="1" applyBorder="1" applyAlignment="1" applyProtection="1">
      <alignment horizontal="right" vertical="center"/>
      <protection locked="0"/>
    </xf>
    <xf numFmtId="173" fontId="27" fillId="33" borderId="56" xfId="0" applyNumberFormat="1" applyFont="1" applyFill="1" applyBorder="1" applyAlignment="1" applyProtection="1">
      <alignment horizontal="right" vertical="center"/>
      <protection locked="0"/>
    </xf>
    <xf numFmtId="167" fontId="23" fillId="33" borderId="10" xfId="35" applyNumberFormat="1" applyFont="1" applyFill="1" applyBorder="1" applyAlignment="1" applyProtection="1">
      <alignment horizontal="right" vertical="center"/>
      <protection locked="0"/>
    </xf>
    <xf numFmtId="166" fontId="13" fillId="34" borderId="10" xfId="0" applyNumberFormat="1" applyFont="1" applyFill="1" applyBorder="1" applyAlignment="1" applyProtection="1">
      <alignment horizontal="right" vertical="center"/>
      <protection locked="0"/>
    </xf>
    <xf numFmtId="166" fontId="13" fillId="34" borderId="13" xfId="0" applyNumberFormat="1" applyFont="1" applyFill="1" applyBorder="1" applyAlignment="1" applyProtection="1">
      <alignment horizontal="right" vertical="center"/>
      <protection locked="0"/>
    </xf>
    <xf numFmtId="166" fontId="13" fillId="34" borderId="11" xfId="0" applyNumberFormat="1" applyFont="1" applyFill="1" applyBorder="1" applyAlignment="1" applyProtection="1">
      <alignment horizontal="right" vertical="center"/>
      <protection locked="0"/>
    </xf>
    <xf numFmtId="166" fontId="13" fillId="34" borderId="13" xfId="35" applyNumberFormat="1" applyFill="1" applyBorder="1" applyAlignment="1" applyProtection="1">
      <alignment horizontal="right" vertical="center"/>
      <protection locked="0"/>
    </xf>
    <xf numFmtId="166" fontId="13" fillId="34" borderId="15" xfId="35" applyNumberFormat="1" applyFill="1" applyBorder="1" applyAlignment="1" applyProtection="1">
      <alignment horizontal="right" vertical="center"/>
      <protection locked="0"/>
    </xf>
    <xf numFmtId="166" fontId="13" fillId="34" borderId="10" xfId="35" applyNumberFormat="1" applyFill="1" applyBorder="1" applyAlignment="1" applyProtection="1">
      <alignment horizontal="right" vertical="center"/>
      <protection locked="0"/>
    </xf>
    <xf numFmtId="168" fontId="13" fillId="34" borderId="10" xfId="35" applyNumberFormat="1" applyFill="1" applyBorder="1" applyAlignment="1" applyProtection="1">
      <alignment vertical="center"/>
      <protection locked="0"/>
    </xf>
    <xf numFmtId="169" fontId="23" fillId="34" borderId="13" xfId="35" applyNumberFormat="1" applyFont="1" applyFill="1" applyBorder="1" applyAlignment="1" applyProtection="1">
      <alignment horizontal="right" vertical="center"/>
      <protection locked="0"/>
    </xf>
    <xf numFmtId="4" fontId="13" fillId="34" borderId="82" xfId="0" applyNumberFormat="1" applyFont="1" applyFill="1" applyBorder="1" applyAlignment="1" applyProtection="1">
      <alignment horizontal="center" vertical="center"/>
      <protection locked="0"/>
    </xf>
    <xf numFmtId="4" fontId="52" fillId="34" borderId="78" xfId="0" applyNumberFormat="1" applyFont="1" applyFill="1" applyBorder="1" applyAlignment="1" applyProtection="1">
      <alignment horizontal="center" vertical="center"/>
      <protection locked="0"/>
    </xf>
    <xf numFmtId="4" fontId="52" fillId="34" borderId="82" xfId="0" applyNumberFormat="1" applyFont="1" applyFill="1" applyBorder="1" applyAlignment="1" applyProtection="1">
      <alignment horizontal="center" vertical="center"/>
      <protection locked="0"/>
    </xf>
    <xf numFmtId="4" fontId="30" fillId="31" borderId="11" xfId="0" applyNumberFormat="1" applyFont="1" applyFill="1" applyBorder="1" applyAlignment="1" applyProtection="1">
      <alignment horizontal="center"/>
      <protection locked="0"/>
    </xf>
    <xf numFmtId="172" fontId="30" fillId="31" borderId="11" xfId="0" applyNumberFormat="1" applyFont="1" applyFill="1" applyBorder="1" applyAlignment="1" applyProtection="1">
      <alignment horizontal="center"/>
      <protection locked="0"/>
    </xf>
    <xf numFmtId="174" fontId="30" fillId="0" borderId="0" xfId="0" applyNumberFormat="1" applyFont="1" applyAlignment="1">
      <alignment horizontal="right"/>
    </xf>
    <xf numFmtId="49" fontId="23" fillId="0" borderId="48" xfId="0" applyNumberFormat="1" applyFont="1" applyBorder="1" applyAlignment="1">
      <alignment horizontal="left" vertical="center"/>
    </xf>
    <xf numFmtId="9" fontId="35" fillId="31" borderId="0" xfId="55" applyFont="1" applyFill="1" applyAlignment="1">
      <alignment horizontal="right" vertical="center"/>
    </xf>
    <xf numFmtId="0" fontId="30" fillId="0" borderId="0" xfId="0" pivotButton="1" applyFont="1"/>
    <xf numFmtId="4" fontId="30" fillId="0" borderId="0" xfId="0" applyNumberFormat="1" applyFont="1" applyAlignment="1">
      <alignment horizontal="right" indent="5"/>
    </xf>
    <xf numFmtId="172" fontId="30" fillId="0" borderId="0" xfId="0" applyNumberFormat="1" applyFont="1" applyAlignment="1">
      <alignment horizontal="right" indent="5"/>
    </xf>
    <xf numFmtId="0" fontId="35" fillId="0" borderId="48" xfId="0" applyFont="1" applyBorder="1" applyAlignment="1">
      <alignment vertical="center"/>
    </xf>
    <xf numFmtId="0" fontId="23" fillId="0" borderId="93" xfId="0" applyFont="1" applyBorder="1" applyAlignment="1">
      <alignment horizontal="left" vertical="center"/>
    </xf>
    <xf numFmtId="0" fontId="23" fillId="0" borderId="71" xfId="0" applyFont="1" applyBorder="1" applyAlignment="1">
      <alignment horizontal="left" vertical="center"/>
    </xf>
    <xf numFmtId="0" fontId="34" fillId="28" borderId="50" xfId="0" applyFont="1" applyFill="1" applyBorder="1" applyAlignment="1">
      <alignment horizontal="center" vertical="center"/>
    </xf>
    <xf numFmtId="0" fontId="34" fillId="28" borderId="0" xfId="0" applyFont="1" applyFill="1" applyAlignment="1">
      <alignment horizontal="center" vertical="center"/>
    </xf>
    <xf numFmtId="0" fontId="34" fillId="28" borderId="51" xfId="0" applyFont="1" applyFill="1" applyBorder="1" applyAlignment="1">
      <alignment horizontal="center" vertical="center"/>
    </xf>
    <xf numFmtId="0" fontId="13" fillId="0" borderId="0" xfId="0" applyFont="1" applyAlignment="1">
      <alignment horizontal="left" vertical="center"/>
    </xf>
    <xf numFmtId="0" fontId="13" fillId="0" borderId="51" xfId="0" applyFont="1" applyBorder="1" applyAlignment="1">
      <alignment horizontal="left" vertical="center"/>
    </xf>
    <xf numFmtId="0" fontId="30" fillId="0" borderId="0" xfId="0" applyFont="1" applyAlignment="1">
      <alignment horizontal="left" vertical="center"/>
    </xf>
    <xf numFmtId="0" fontId="30" fillId="0" borderId="51" xfId="0" applyFont="1" applyBorder="1" applyAlignment="1">
      <alignment horizontal="left" vertical="center"/>
    </xf>
    <xf numFmtId="0" fontId="23" fillId="31" borderId="53" xfId="0" applyFont="1" applyFill="1" applyBorder="1" applyAlignment="1">
      <alignment horizontal="left" vertical="center"/>
    </xf>
    <xf numFmtId="0" fontId="23" fillId="31" borderId="55" xfId="0" applyFont="1" applyFill="1" applyBorder="1" applyAlignment="1">
      <alignment horizontal="left" vertical="center"/>
    </xf>
    <xf numFmtId="0" fontId="13" fillId="0" borderId="0" xfId="0" applyFont="1" applyAlignment="1">
      <alignment horizontal="left" vertical="center" wrapText="1"/>
    </xf>
    <xf numFmtId="0" fontId="13" fillId="0" borderId="51" xfId="0" applyFont="1" applyBorder="1" applyAlignment="1">
      <alignment horizontal="left" vertical="center" wrapText="1"/>
    </xf>
    <xf numFmtId="0" fontId="45" fillId="25" borderId="44" xfId="0" applyFont="1" applyFill="1" applyBorder="1" applyAlignment="1">
      <alignment horizontal="center" vertical="center" wrapText="1"/>
    </xf>
    <xf numFmtId="0" fontId="45" fillId="25" borderId="45" xfId="0" applyFont="1" applyFill="1" applyBorder="1" applyAlignment="1">
      <alignment horizontal="center" vertical="center" wrapText="1"/>
    </xf>
    <xf numFmtId="0" fontId="45" fillId="25" borderId="49" xfId="0" applyFont="1" applyFill="1" applyBorder="1" applyAlignment="1">
      <alignment horizontal="center" vertical="center" wrapText="1"/>
    </xf>
    <xf numFmtId="0" fontId="32" fillId="0" borderId="0" xfId="0" applyFont="1" applyAlignment="1">
      <alignment horizontal="center" vertical="center" wrapText="1"/>
    </xf>
    <xf numFmtId="0" fontId="30" fillId="31" borderId="53" xfId="0" applyFont="1" applyFill="1" applyBorder="1" applyAlignment="1" applyProtection="1">
      <alignment horizontal="center"/>
      <protection locked="0"/>
    </xf>
    <xf numFmtId="0" fontId="30" fillId="31" borderId="54" xfId="0" applyFont="1" applyFill="1" applyBorder="1" applyAlignment="1" applyProtection="1">
      <alignment horizontal="center"/>
      <protection locked="0"/>
    </xf>
    <xf numFmtId="0" fontId="34" fillId="28" borderId="53" xfId="0" applyFont="1" applyFill="1" applyBorder="1" applyAlignment="1">
      <alignment horizontal="center" vertical="center"/>
    </xf>
    <xf numFmtId="0" fontId="34" fillId="28" borderId="54" xfId="0" applyFont="1" applyFill="1" applyBorder="1" applyAlignment="1">
      <alignment horizontal="center" vertical="center"/>
    </xf>
    <xf numFmtId="0" fontId="34" fillId="28" borderId="55" xfId="0" applyFont="1" applyFill="1" applyBorder="1" applyAlignment="1">
      <alignment horizontal="center" vertical="center"/>
    </xf>
    <xf numFmtId="0" fontId="46" fillId="28" borderId="11" xfId="0" applyFont="1" applyFill="1" applyBorder="1" applyAlignment="1">
      <alignment horizontal="center" vertical="center" wrapText="1"/>
    </xf>
    <xf numFmtId="0" fontId="23" fillId="0" borderId="20" xfId="0" applyFont="1" applyBorder="1" applyAlignment="1">
      <alignment horizontal="left" vertical="center"/>
    </xf>
    <xf numFmtId="0" fontId="23" fillId="0" borderId="86" xfId="0" applyFont="1" applyBorder="1" applyAlignment="1">
      <alignment horizontal="left" vertical="center"/>
    </xf>
    <xf numFmtId="0" fontId="30" fillId="31" borderId="55" xfId="0" applyFont="1" applyFill="1" applyBorder="1" applyAlignment="1" applyProtection="1">
      <alignment horizontal="center"/>
      <protection locked="0"/>
    </xf>
    <xf numFmtId="0" fontId="34" fillId="28" borderId="11" xfId="0" applyFont="1" applyFill="1" applyBorder="1" applyAlignment="1">
      <alignment horizontal="center" vertical="center"/>
    </xf>
    <xf numFmtId="0" fontId="44" fillId="29" borderId="53" xfId="0" applyFont="1" applyFill="1" applyBorder="1" applyAlignment="1">
      <alignment horizontal="center" vertical="center" wrapText="1"/>
    </xf>
    <xf numFmtId="0" fontId="44" fillId="29" borderId="54" xfId="0" applyFont="1" applyFill="1" applyBorder="1" applyAlignment="1">
      <alignment horizontal="center" vertical="center" wrapText="1"/>
    </xf>
    <xf numFmtId="0" fontId="44" fillId="29" borderId="55" xfId="0" applyFont="1" applyFill="1" applyBorder="1" applyAlignment="1">
      <alignment horizontal="center" vertical="center" wrapText="1"/>
    </xf>
    <xf numFmtId="0" fontId="43" fillId="0" borderId="11" xfId="0" applyFont="1" applyBorder="1" applyAlignment="1">
      <alignment horizontal="left" vertical="center" wrapText="1"/>
    </xf>
    <xf numFmtId="0" fontId="55" fillId="0" borderId="11" xfId="0" applyFont="1" applyBorder="1" applyAlignment="1">
      <alignment horizontal="left" vertical="center" wrapText="1"/>
    </xf>
    <xf numFmtId="0" fontId="30" fillId="0" borderId="11" xfId="0" applyFont="1" applyBorder="1" applyAlignment="1">
      <alignment horizontal="left" vertical="center" wrapText="1"/>
    </xf>
    <xf numFmtId="0" fontId="35" fillId="0" borderId="11" xfId="0" applyFont="1" applyBorder="1" applyAlignment="1">
      <alignment horizontal="left" vertical="center" wrapText="1"/>
    </xf>
    <xf numFmtId="0" fontId="23" fillId="0" borderId="87" xfId="0" applyFont="1" applyBorder="1" applyAlignment="1">
      <alignment horizontal="left" vertical="center"/>
    </xf>
    <xf numFmtId="0" fontId="23" fillId="0" borderId="51" xfId="0" applyFont="1" applyBorder="1" applyAlignment="1">
      <alignment horizontal="left" vertical="center"/>
    </xf>
    <xf numFmtId="0" fontId="23" fillId="0" borderId="11" xfId="0" applyFont="1" applyBorder="1" applyAlignment="1">
      <alignment horizontal="left" vertical="center" wrapText="1"/>
    </xf>
    <xf numFmtId="0" fontId="13" fillId="0" borderId="11" xfId="0" applyFont="1" applyBorder="1" applyAlignment="1">
      <alignment horizontal="left" vertical="center" wrapText="1"/>
    </xf>
    <xf numFmtId="0" fontId="34" fillId="28" borderId="50" xfId="0" applyFont="1" applyFill="1" applyBorder="1" applyAlignment="1">
      <alignment horizontal="center" vertical="center" wrapText="1"/>
    </xf>
    <xf numFmtId="0" fontId="34" fillId="28" borderId="0" xfId="0" applyFont="1" applyFill="1" applyAlignment="1">
      <alignment horizontal="center" vertical="center" wrapText="1"/>
    </xf>
    <xf numFmtId="0" fontId="34" fillId="28" borderId="51" xfId="0" applyFont="1" applyFill="1" applyBorder="1" applyAlignment="1">
      <alignment horizontal="center" vertical="center" wrapText="1"/>
    </xf>
    <xf numFmtId="0" fontId="34" fillId="29" borderId="11" xfId="0" applyFont="1" applyFill="1" applyBorder="1" applyAlignment="1">
      <alignment horizontal="center" vertical="center" wrapText="1"/>
    </xf>
    <xf numFmtId="0" fontId="23" fillId="0" borderId="53" xfId="0" applyFont="1" applyBorder="1" applyAlignment="1">
      <alignment horizontal="left" vertical="center"/>
    </xf>
    <xf numFmtId="0" fontId="23" fillId="0" borderId="54" xfId="0" applyFont="1" applyBorder="1" applyAlignment="1">
      <alignment horizontal="left" vertical="center"/>
    </xf>
    <xf numFmtId="0" fontId="23" fillId="0" borderId="55" xfId="0" applyFont="1" applyBorder="1" applyAlignment="1">
      <alignment horizontal="left" vertical="center"/>
    </xf>
    <xf numFmtId="0" fontId="30"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55" xfId="0" applyBorder="1" applyAlignment="1">
      <alignment horizontal="center" vertical="center" wrapText="1"/>
    </xf>
    <xf numFmtId="4" fontId="54" fillId="0" borderId="11" xfId="0" applyNumberFormat="1" applyFont="1" applyBorder="1" applyAlignment="1">
      <alignment horizontal="center" vertical="center" wrapText="1"/>
    </xf>
    <xf numFmtId="0" fontId="0" fillId="0" borderId="11" xfId="0" applyBorder="1" applyAlignment="1">
      <alignment vertical="center" wrapText="1"/>
    </xf>
    <xf numFmtId="4" fontId="57" fillId="0" borderId="11" xfId="0" applyNumberFormat="1" applyFont="1" applyBorder="1" applyAlignment="1">
      <alignment horizontal="center" vertical="center" wrapText="1"/>
    </xf>
    <xf numFmtId="0" fontId="23" fillId="0" borderId="0" xfId="0" applyFont="1" applyAlignment="1">
      <alignment horizontal="center" vertical="center" wrapText="1"/>
    </xf>
    <xf numFmtId="0" fontId="35" fillId="0" borderId="0" xfId="0" applyFont="1" applyAlignment="1">
      <alignment horizontal="left" vertical="center" wrapText="1"/>
    </xf>
    <xf numFmtId="0" fontId="49" fillId="0" borderId="33" xfId="0" applyFont="1" applyBorder="1" applyAlignment="1">
      <alignment horizontal="center" vertical="center" textRotation="90" wrapText="1"/>
    </xf>
    <xf numFmtId="0" fontId="49" fillId="0" borderId="19" xfId="0" applyFont="1" applyBorder="1" applyAlignment="1">
      <alignment horizontal="center" vertical="center" textRotation="90" wrapText="1"/>
    </xf>
    <xf numFmtId="0" fontId="30" fillId="0" borderId="38" xfId="0" applyFont="1" applyBorder="1" applyAlignment="1">
      <alignment horizontal="center"/>
    </xf>
    <xf numFmtId="0" fontId="30" fillId="0" borderId="76" xfId="0" applyFont="1" applyBorder="1" applyAlignment="1">
      <alignment horizontal="center"/>
    </xf>
    <xf numFmtId="0" fontId="30" fillId="0" borderId="92" xfId="0" applyFont="1" applyBorder="1" applyAlignment="1">
      <alignment horizontal="center"/>
    </xf>
    <xf numFmtId="0" fontId="30" fillId="0" borderId="0" xfId="0" applyFont="1" applyAlignment="1">
      <alignment horizontal="center"/>
    </xf>
    <xf numFmtId="0" fontId="49" fillId="0" borderId="40" xfId="0" applyFont="1" applyBorder="1" applyAlignment="1">
      <alignment horizontal="center" vertical="center" textRotation="90" wrapText="1"/>
    </xf>
    <xf numFmtId="0" fontId="49" fillId="0" borderId="39" xfId="0" applyFont="1" applyBorder="1" applyAlignment="1">
      <alignment horizontal="center" vertical="center" textRotation="90" wrapText="1"/>
    </xf>
    <xf numFmtId="0" fontId="49" fillId="0" borderId="89" xfId="0" applyFont="1" applyBorder="1" applyAlignment="1">
      <alignment horizontal="center" vertical="center" textRotation="90" wrapText="1"/>
    </xf>
    <xf numFmtId="0" fontId="49" fillId="0" borderId="91" xfId="0" applyFont="1" applyBorder="1" applyAlignment="1">
      <alignment horizontal="center" vertical="center" textRotation="90" wrapText="1"/>
    </xf>
    <xf numFmtId="0" fontId="23" fillId="0" borderId="77" xfId="0" applyFont="1" applyBorder="1" applyAlignment="1">
      <alignment horizontal="center" vertical="center" wrapText="1"/>
    </xf>
    <xf numFmtId="0" fontId="23" fillId="0" borderId="90" xfId="0" applyFont="1" applyBorder="1" applyAlignment="1">
      <alignment horizontal="center" vertical="center" wrapText="1"/>
    </xf>
    <xf numFmtId="49" fontId="23" fillId="0" borderId="70" xfId="0" applyNumberFormat="1" applyFont="1" applyBorder="1" applyAlignment="1">
      <alignment horizontal="left" vertical="center"/>
    </xf>
    <xf numFmtId="0" fontId="23" fillId="0" borderId="70" xfId="0" applyFont="1" applyBorder="1" applyAlignment="1">
      <alignment horizontal="left" vertical="center"/>
    </xf>
    <xf numFmtId="0" fontId="34" fillId="30" borderId="0" xfId="0" applyFont="1" applyFill="1" applyAlignment="1">
      <alignment horizontal="center" vertical="center" wrapText="1"/>
    </xf>
    <xf numFmtId="0" fontId="35" fillId="0" borderId="28"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29" xfId="0" applyFont="1" applyBorder="1" applyAlignment="1">
      <alignment horizontal="center" vertical="center" wrapText="1"/>
    </xf>
    <xf numFmtId="0" fontId="34" fillId="27" borderId="50" xfId="0" applyFont="1" applyFill="1" applyBorder="1" applyAlignment="1">
      <alignment horizontal="left" vertical="center"/>
    </xf>
    <xf numFmtId="0" fontId="34" fillId="27" borderId="0" xfId="0" applyFont="1" applyFill="1" applyAlignment="1">
      <alignment horizontal="left" vertical="center"/>
    </xf>
    <xf numFmtId="0" fontId="49" fillId="0" borderId="28" xfId="0" applyFont="1" applyBorder="1" applyAlignment="1">
      <alignment horizontal="left" vertical="center" wrapText="1"/>
    </xf>
    <xf numFmtId="0" fontId="49" fillId="0" borderId="30" xfId="0" applyFont="1" applyBorder="1" applyAlignment="1">
      <alignment horizontal="left" vertical="center" wrapText="1"/>
    </xf>
    <xf numFmtId="0" fontId="23" fillId="0" borderId="56" xfId="35" applyFont="1" applyBorder="1" applyAlignment="1">
      <alignment vertical="center"/>
    </xf>
    <xf numFmtId="0" fontId="23" fillId="0" borderId="57" xfId="35" applyFont="1" applyBorder="1" applyAlignment="1">
      <alignment vertical="center"/>
    </xf>
    <xf numFmtId="0" fontId="23" fillId="0" borderId="58" xfId="35" applyFont="1" applyBorder="1" applyAlignment="1">
      <alignment vertical="center"/>
    </xf>
    <xf numFmtId="0" fontId="39" fillId="0" borderId="0" xfId="0" applyFont="1" applyAlignment="1">
      <alignment horizontal="left" vertical="center" wrapText="1"/>
    </xf>
    <xf numFmtId="0" fontId="23" fillId="0" borderId="53" xfId="35" applyFont="1" applyBorder="1" applyAlignment="1">
      <alignment vertical="center"/>
    </xf>
    <xf numFmtId="0" fontId="23" fillId="0" borderId="54" xfId="35" applyFont="1" applyBorder="1" applyAlignment="1">
      <alignment vertical="center"/>
    </xf>
    <xf numFmtId="0" fontId="13" fillId="0" borderId="15" xfId="35" applyBorder="1" applyAlignment="1">
      <alignment vertical="center"/>
    </xf>
    <xf numFmtId="0" fontId="13" fillId="0" borderId="67" xfId="35" applyBorder="1" applyAlignment="1">
      <alignment vertical="center"/>
    </xf>
    <xf numFmtId="0" fontId="13" fillId="0" borderId="62" xfId="35" applyBorder="1" applyAlignment="1">
      <alignment vertical="center"/>
    </xf>
    <xf numFmtId="0" fontId="13" fillId="0" borderId="56" xfId="35" applyBorder="1" applyAlignment="1">
      <alignment vertical="center"/>
    </xf>
    <xf numFmtId="0" fontId="13" fillId="0" borderId="56" xfId="35" applyBorder="1" applyAlignment="1">
      <alignment horizontal="left" vertical="center"/>
    </xf>
    <xf numFmtId="0" fontId="13" fillId="0" borderId="57" xfId="35" applyBorder="1" applyAlignment="1">
      <alignment horizontal="left" vertical="center"/>
    </xf>
    <xf numFmtId="0" fontId="23" fillId="24" borderId="56" xfId="35" applyFont="1" applyFill="1" applyBorder="1" applyAlignment="1">
      <alignment horizontal="right" vertical="center"/>
    </xf>
    <xf numFmtId="0" fontId="23" fillId="24" borderId="57" xfId="35" applyFont="1" applyFill="1" applyBorder="1" applyAlignment="1">
      <alignment horizontal="right" vertical="center"/>
    </xf>
    <xf numFmtId="0" fontId="23" fillId="24" borderId="58" xfId="35" applyFont="1" applyFill="1" applyBorder="1" applyAlignment="1">
      <alignment horizontal="right" vertical="center"/>
    </xf>
    <xf numFmtId="0" fontId="23" fillId="0" borderId="56" xfId="35" applyFont="1" applyBorder="1" applyAlignment="1">
      <alignment horizontal="right" vertical="center"/>
    </xf>
    <xf numFmtId="0" fontId="23" fillId="0" borderId="57" xfId="35" applyFont="1" applyBorder="1" applyAlignment="1">
      <alignment horizontal="right" vertical="center"/>
    </xf>
    <xf numFmtId="0" fontId="23" fillId="0" borderId="58" xfId="35" applyFont="1" applyBorder="1" applyAlignment="1">
      <alignment horizontal="right" vertical="center"/>
    </xf>
    <xf numFmtId="166" fontId="23" fillId="0" borderId="53" xfId="35" applyNumberFormat="1" applyFont="1" applyBorder="1" applyAlignment="1">
      <alignment horizontal="left" vertical="center" wrapText="1"/>
    </xf>
    <xf numFmtId="166" fontId="23" fillId="0" borderId="54" xfId="35" applyNumberFormat="1" applyFont="1" applyBorder="1" applyAlignment="1">
      <alignment horizontal="left" vertical="center" wrapText="1"/>
    </xf>
    <xf numFmtId="166" fontId="13" fillId="33" borderId="11" xfId="35" applyNumberFormat="1" applyFill="1" applyBorder="1" applyAlignment="1" applyProtection="1">
      <alignment horizontal="center" vertical="center"/>
      <protection locked="0"/>
    </xf>
    <xf numFmtId="167" fontId="13" fillId="33" borderId="53" xfId="35" applyNumberFormat="1" applyFill="1" applyBorder="1" applyAlignment="1" applyProtection="1">
      <alignment horizontal="center" vertical="center"/>
      <protection locked="0"/>
    </xf>
    <xf numFmtId="167" fontId="13" fillId="33" borderId="54" xfId="35" applyNumberFormat="1" applyFill="1" applyBorder="1" applyAlignment="1" applyProtection="1">
      <alignment horizontal="center" vertical="center"/>
      <protection locked="0"/>
    </xf>
    <xf numFmtId="167" fontId="13" fillId="33" borderId="55" xfId="35" applyNumberFormat="1" applyFill="1" applyBorder="1" applyAlignment="1" applyProtection="1">
      <alignment horizontal="center" vertical="center"/>
      <protection locked="0"/>
    </xf>
    <xf numFmtId="166" fontId="13" fillId="0" borderId="11" xfId="35" applyNumberFormat="1" applyBorder="1" applyAlignment="1">
      <alignment horizontal="center" vertical="center"/>
    </xf>
    <xf numFmtId="167" fontId="23" fillId="0" borderId="11" xfId="0" applyNumberFormat="1" applyFont="1" applyBorder="1" applyAlignment="1">
      <alignment horizontal="center" vertical="center"/>
    </xf>
    <xf numFmtId="0" fontId="23" fillId="0" borderId="0" xfId="0" applyFont="1" applyAlignment="1">
      <alignment horizontal="left" vertical="center"/>
    </xf>
    <xf numFmtId="0" fontId="23" fillId="24" borderId="56" xfId="35" applyFont="1" applyFill="1" applyBorder="1" applyAlignment="1">
      <alignment horizontal="left" vertical="center"/>
    </xf>
    <xf numFmtId="0" fontId="23" fillId="24" borderId="57" xfId="35" applyFont="1" applyFill="1" applyBorder="1" applyAlignment="1">
      <alignment horizontal="left" vertical="center"/>
    </xf>
    <xf numFmtId="0" fontId="23" fillId="24" borderId="58" xfId="35" applyFont="1" applyFill="1" applyBorder="1" applyAlignment="1">
      <alignment horizontal="left" vertical="center"/>
    </xf>
    <xf numFmtId="0" fontId="23" fillId="24" borderId="72" xfId="35" applyFont="1" applyFill="1" applyBorder="1" applyAlignment="1">
      <alignment horizontal="right" vertical="center"/>
    </xf>
    <xf numFmtId="0" fontId="23" fillId="24" borderId="73" xfId="35" applyFont="1" applyFill="1" applyBorder="1" applyAlignment="1">
      <alignment horizontal="right" vertical="center"/>
    </xf>
    <xf numFmtId="0" fontId="23" fillId="24" borderId="74" xfId="35" applyFont="1" applyFill="1" applyBorder="1" applyAlignment="1">
      <alignment horizontal="right" vertical="center"/>
    </xf>
    <xf numFmtId="0" fontId="13" fillId="0" borderId="56" xfId="35" applyBorder="1" applyAlignment="1">
      <alignment horizontal="left" vertical="center" wrapText="1"/>
    </xf>
    <xf numFmtId="0" fontId="13" fillId="0" borderId="57" xfId="35" applyBorder="1" applyAlignment="1">
      <alignment horizontal="left" vertical="center" wrapText="1"/>
    </xf>
    <xf numFmtId="0" fontId="13" fillId="0" borderId="58" xfId="35" applyBorder="1" applyAlignment="1">
      <alignment horizontal="left" vertical="center" wrapText="1"/>
    </xf>
    <xf numFmtId="0" fontId="23" fillId="0" borderId="62" xfId="35" applyFont="1" applyBorder="1" applyAlignment="1">
      <alignment vertical="center" wrapText="1"/>
    </xf>
    <xf numFmtId="0" fontId="23" fillId="0" borderId="56" xfId="35" applyFont="1" applyBorder="1" applyAlignment="1">
      <alignment vertical="center" wrapText="1"/>
    </xf>
    <xf numFmtId="0" fontId="13" fillId="0" borderId="68" xfId="35" applyBorder="1" applyAlignment="1">
      <alignment horizontal="left" vertical="center" wrapText="1"/>
    </xf>
    <xf numFmtId="0" fontId="13" fillId="0" borderId="56" xfId="35" applyBorder="1" applyAlignment="1">
      <alignment vertical="center" wrapText="1"/>
    </xf>
    <xf numFmtId="0" fontId="13" fillId="0" borderId="57" xfId="35" applyBorder="1" applyAlignment="1">
      <alignment vertical="center" wrapText="1"/>
    </xf>
    <xf numFmtId="0" fontId="23" fillId="0" borderId="0" xfId="0" applyFont="1" applyAlignment="1">
      <alignment horizontal="center" vertical="center"/>
    </xf>
    <xf numFmtId="0" fontId="13" fillId="0" borderId="58" xfId="35" applyBorder="1" applyAlignment="1">
      <alignment horizontal="left" vertical="center"/>
    </xf>
    <xf numFmtId="166" fontId="23" fillId="0" borderId="55" xfId="35" applyNumberFormat="1" applyFont="1" applyBorder="1" applyAlignment="1">
      <alignment horizontal="left" vertical="center" wrapText="1"/>
    </xf>
    <xf numFmtId="167" fontId="23" fillId="33" borderId="53" xfId="35" applyNumberFormat="1" applyFont="1" applyFill="1" applyBorder="1" applyAlignment="1" applyProtection="1">
      <alignment horizontal="center" vertical="center"/>
      <protection locked="0"/>
    </xf>
    <xf numFmtId="167" fontId="23" fillId="33" borderId="54" xfId="35" applyNumberFormat="1" applyFont="1" applyFill="1" applyBorder="1" applyAlignment="1" applyProtection="1">
      <alignment horizontal="center" vertical="center"/>
      <protection locked="0"/>
    </xf>
    <xf numFmtId="167" fontId="23" fillId="33" borderId="55" xfId="35" applyNumberFormat="1" applyFont="1" applyFill="1" applyBorder="1" applyAlignment="1" applyProtection="1">
      <alignment horizontal="center" vertical="center"/>
      <protection locked="0"/>
    </xf>
    <xf numFmtId="0" fontId="22" fillId="0" borderId="0" xfId="0" applyFont="1" applyAlignment="1">
      <alignment horizontal="right"/>
    </xf>
    <xf numFmtId="0" fontId="13" fillId="0" borderId="10" xfId="35" applyBorder="1" applyAlignment="1">
      <alignment vertical="center"/>
    </xf>
    <xf numFmtId="0" fontId="23" fillId="24" borderId="10" xfId="35" applyFont="1" applyFill="1" applyBorder="1" applyAlignment="1">
      <alignment horizontal="right" vertical="center"/>
    </xf>
    <xf numFmtId="0" fontId="23" fillId="0" borderId="10" xfId="35" applyFont="1" applyBorder="1" applyAlignment="1">
      <alignment horizontal="right" vertical="center"/>
    </xf>
    <xf numFmtId="0" fontId="23" fillId="0" borderId="10" xfId="35" applyFont="1" applyBorder="1" applyAlignment="1">
      <alignment vertical="center" wrapText="1"/>
    </xf>
    <xf numFmtId="0" fontId="13" fillId="0" borderId="14" xfId="35" applyBorder="1" applyAlignment="1">
      <alignment vertical="center" wrapText="1"/>
    </xf>
    <xf numFmtId="0" fontId="13" fillId="0" borderId="35" xfId="35" applyBorder="1" applyAlignment="1">
      <alignment vertical="center" wrapText="1"/>
    </xf>
    <xf numFmtId="0" fontId="13" fillId="0" borderId="34" xfId="35" applyBorder="1" applyAlignment="1">
      <alignment vertical="center" wrapText="1"/>
    </xf>
    <xf numFmtId="0" fontId="23" fillId="0" borderId="14" xfId="35" applyFont="1" applyBorder="1" applyAlignment="1">
      <alignment vertical="center" wrapText="1"/>
    </xf>
    <xf numFmtId="0" fontId="13" fillId="0" borderId="14" xfId="35" applyBorder="1" applyAlignment="1">
      <alignment horizontal="left" vertical="center"/>
    </xf>
    <xf numFmtId="0" fontId="13" fillId="0" borderId="35" xfId="35" applyBorder="1" applyAlignment="1">
      <alignment horizontal="left" vertical="center"/>
    </xf>
    <xf numFmtId="0" fontId="13" fillId="0" borderId="34" xfId="35" applyBorder="1" applyAlignment="1">
      <alignment horizontal="left" vertical="center"/>
    </xf>
    <xf numFmtId="0" fontId="23" fillId="0" borderId="10" xfId="35" applyFont="1" applyBorder="1" applyAlignment="1">
      <alignment vertical="center"/>
    </xf>
    <xf numFmtId="0" fontId="23" fillId="24" borderId="10" xfId="35" applyFont="1" applyFill="1" applyBorder="1" applyAlignment="1">
      <alignment horizontal="left" vertical="center"/>
    </xf>
    <xf numFmtId="167" fontId="23" fillId="0" borderId="53" xfId="0" applyNumberFormat="1" applyFont="1" applyBorder="1" applyAlignment="1">
      <alignment horizontal="center" vertical="center"/>
    </xf>
    <xf numFmtId="167" fontId="23" fillId="0" borderId="55" xfId="0" applyNumberFormat="1" applyFont="1" applyBorder="1" applyAlignment="1">
      <alignment horizontal="center" vertical="center"/>
    </xf>
    <xf numFmtId="0" fontId="39" fillId="0" borderId="0" xfId="0" applyFont="1" applyAlignment="1">
      <alignment vertical="center" wrapText="1"/>
    </xf>
    <xf numFmtId="0" fontId="41" fillId="0" borderId="0" xfId="0" applyFont="1" applyAlignment="1">
      <alignment vertical="center"/>
    </xf>
    <xf numFmtId="167" fontId="23" fillId="0" borderId="66" xfId="0" applyNumberFormat="1" applyFont="1" applyBorder="1" applyAlignment="1">
      <alignment horizontal="center" vertical="center"/>
    </xf>
    <xf numFmtId="166" fontId="13" fillId="33" borderId="21" xfId="35" applyNumberFormat="1" applyFill="1" applyBorder="1" applyAlignment="1" applyProtection="1">
      <alignment horizontal="center" vertical="center"/>
      <protection locked="0"/>
    </xf>
    <xf numFmtId="167" fontId="13" fillId="33" borderId="23" xfId="35" applyNumberFormat="1" applyFill="1" applyBorder="1" applyAlignment="1" applyProtection="1">
      <alignment horizontal="center" vertical="center"/>
      <protection locked="0"/>
    </xf>
    <xf numFmtId="167" fontId="13" fillId="33" borderId="32" xfId="35" applyNumberFormat="1" applyFill="1" applyBorder="1" applyAlignment="1" applyProtection="1">
      <alignment horizontal="center" vertical="center"/>
      <protection locked="0"/>
    </xf>
    <xf numFmtId="166" fontId="23" fillId="0" borderId="11" xfId="35" applyNumberFormat="1" applyFont="1" applyBorder="1" applyAlignment="1">
      <alignment horizontal="left" vertical="center" wrapText="1"/>
    </xf>
    <xf numFmtId="0" fontId="23" fillId="0" borderId="11" xfId="35" applyFont="1" applyBorder="1" applyAlignment="1">
      <alignment vertical="center"/>
    </xf>
    <xf numFmtId="0" fontId="23" fillId="0" borderId="15" xfId="35" applyFont="1" applyBorder="1" applyAlignment="1">
      <alignment vertical="center"/>
    </xf>
    <xf numFmtId="0" fontId="23" fillId="0" borderId="69" xfId="0" applyFont="1" applyBorder="1" applyAlignment="1">
      <alignment horizontal="left" vertical="center"/>
    </xf>
    <xf numFmtId="0" fontId="37" fillId="28" borderId="0" xfId="0" applyFont="1" applyFill="1" applyAlignment="1">
      <alignment horizontal="left" vertical="center" indent="2"/>
    </xf>
    <xf numFmtId="0" fontId="34" fillId="27" borderId="41" xfId="0" applyFont="1" applyFill="1" applyBorder="1" applyAlignment="1">
      <alignment horizontal="left" vertical="center"/>
    </xf>
    <xf numFmtId="0" fontId="34" fillId="27" borderId="88" xfId="0" applyFont="1" applyFill="1" applyBorder="1" applyAlignment="1">
      <alignment horizontal="left" vertical="center"/>
    </xf>
    <xf numFmtId="4" fontId="34" fillId="28" borderId="0" xfId="0" applyNumberFormat="1" applyFont="1" applyFill="1" applyAlignment="1">
      <alignment horizontal="left" indent="2"/>
    </xf>
    <xf numFmtId="0" fontId="23" fillId="0" borderId="59" xfId="0" applyFont="1" applyBorder="1" applyAlignment="1">
      <alignment horizontal="left" vertical="center"/>
    </xf>
    <xf numFmtId="0" fontId="23" fillId="0" borderId="60" xfId="0" applyFont="1" applyBorder="1" applyAlignment="1">
      <alignment horizontal="left" vertical="center"/>
    </xf>
    <xf numFmtId="0" fontId="23" fillId="0" borderId="96" xfId="0" applyFont="1" applyBorder="1" applyAlignment="1">
      <alignment horizontal="left" vertical="center"/>
    </xf>
    <xf numFmtId="0" fontId="23" fillId="0" borderId="50" xfId="0" applyFont="1" applyBorder="1" applyAlignment="1">
      <alignment horizontal="left" vertical="center"/>
    </xf>
    <xf numFmtId="0" fontId="50" fillId="0" borderId="0" xfId="0" applyFont="1" applyAlignment="1">
      <alignment horizontal="center" wrapText="1"/>
    </xf>
    <xf numFmtId="0" fontId="56" fillId="0" borderId="0" xfId="0" applyFont="1" applyAlignment="1">
      <alignment horizontal="center" wrapText="1"/>
    </xf>
    <xf numFmtId="172" fontId="30" fillId="31" borderId="53" xfId="0" applyNumberFormat="1" applyFont="1" applyFill="1" applyBorder="1" applyAlignment="1" applyProtection="1">
      <alignment horizontal="center"/>
      <protection locked="0"/>
    </xf>
    <xf numFmtId="172" fontId="30" fillId="31" borderId="54" xfId="0" applyNumberFormat="1" applyFont="1" applyFill="1" applyBorder="1" applyAlignment="1" applyProtection="1">
      <alignment horizontal="center"/>
      <protection locked="0"/>
    </xf>
    <xf numFmtId="172" fontId="30" fillId="31" borderId="55" xfId="0" applyNumberFormat="1" applyFont="1" applyFill="1" applyBorder="1" applyAlignment="1" applyProtection="1">
      <alignment horizontal="center"/>
      <protection locked="0"/>
    </xf>
    <xf numFmtId="0" fontId="13" fillId="0" borderId="11" xfId="0" applyFont="1" applyBorder="1" applyAlignment="1">
      <alignment horizontal="center"/>
    </xf>
    <xf numFmtId="0" fontId="35" fillId="0" borderId="0" xfId="0" applyFont="1" applyAlignment="1">
      <alignment horizontal="left"/>
    </xf>
    <xf numFmtId="49" fontId="30" fillId="0" borderId="0" xfId="0" applyNumberFormat="1" applyFont="1" applyAlignment="1">
      <alignment vertical="center" wrapText="1"/>
    </xf>
    <xf numFmtId="0" fontId="35" fillId="0" borderId="0" xfId="0" applyFont="1" applyAlignment="1">
      <alignment horizontal="center"/>
    </xf>
    <xf numFmtId="0" fontId="30" fillId="31" borderId="0" xfId="0" applyFont="1" applyFill="1" applyAlignment="1">
      <alignment horizontal="left" wrapText="1"/>
    </xf>
    <xf numFmtId="0" fontId="30" fillId="0" borderId="45" xfId="0" applyFont="1" applyBorder="1" applyAlignment="1">
      <alignment horizontal="left" vertical="center" wrapText="1"/>
    </xf>
    <xf numFmtId="49" fontId="30" fillId="0" borderId="0" xfId="0" applyNumberFormat="1" applyFont="1" applyAlignment="1">
      <alignment horizontal="left" wrapText="1"/>
    </xf>
    <xf numFmtId="0" fontId="30" fillId="0" borderId="0" xfId="0" applyFont="1" applyAlignment="1">
      <alignment horizontal="left" vertical="center" wrapText="1"/>
    </xf>
    <xf numFmtId="0" fontId="30" fillId="0" borderId="17" xfId="0" applyFont="1" applyBorder="1" applyAlignment="1">
      <alignment horizontal="center" vertical="center" wrapText="1"/>
    </xf>
    <xf numFmtId="0" fontId="22" fillId="0" borderId="0" xfId="0" applyFont="1" applyAlignment="1">
      <alignment horizontal="left"/>
    </xf>
    <xf numFmtId="0" fontId="34" fillId="28" borderId="47" xfId="0" applyFont="1" applyFill="1" applyBorder="1" applyAlignment="1">
      <alignment horizontal="center" vertical="center"/>
    </xf>
    <xf numFmtId="0" fontId="23" fillId="0" borderId="41" xfId="0" applyFont="1" applyBorder="1" applyAlignment="1">
      <alignment horizontal="left" vertical="center"/>
    </xf>
    <xf numFmtId="0" fontId="23" fillId="0" borderId="42" xfId="0" applyFont="1" applyBorder="1" applyAlignment="1">
      <alignment horizontal="left" vertical="center"/>
    </xf>
    <xf numFmtId="0" fontId="23" fillId="0" borderId="97" xfId="0" applyFont="1" applyBorder="1" applyAlignment="1">
      <alignment horizontal="left" vertical="center"/>
    </xf>
    <xf numFmtId="172" fontId="35" fillId="0" borderId="0" xfId="0" applyNumberFormat="1" applyFont="1" applyAlignment="1">
      <alignment horizontal="left"/>
    </xf>
    <xf numFmtId="0" fontId="34" fillId="27" borderId="41" xfId="0" applyFont="1" applyFill="1" applyBorder="1" applyAlignment="1">
      <alignment horizontal="left" vertical="center" wrapText="1"/>
    </xf>
    <xf numFmtId="0" fontId="34" fillId="27" borderId="42" xfId="0" applyFont="1" applyFill="1" applyBorder="1" applyAlignment="1">
      <alignment horizontal="left" vertical="center" wrapText="1"/>
    </xf>
    <xf numFmtId="0" fontId="23" fillId="0" borderId="18" xfId="0" applyFont="1" applyBorder="1" applyAlignment="1">
      <alignment horizontal="left" vertical="center"/>
    </xf>
    <xf numFmtId="49" fontId="23" fillId="0" borderId="47" xfId="0" applyNumberFormat="1" applyFont="1" applyBorder="1" applyAlignment="1">
      <alignment horizontal="left" vertical="center"/>
    </xf>
    <xf numFmtId="0" fontId="23" fillId="0" borderId="48" xfId="0" applyFont="1" applyBorder="1" applyAlignment="1">
      <alignment horizontal="left" vertical="center"/>
    </xf>
  </cellXfs>
  <cellStyles count="56">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Euro" xfId="30" xr:uid="{00000000-0005-0000-0000-00001D000000}"/>
    <cellStyle name="Euro 2" xfId="47" xr:uid="{00000000-0005-0000-0000-00001E000000}"/>
    <cellStyle name="Euro 2 2" xfId="52" xr:uid="{00000000-0005-0000-0000-00001F000000}"/>
    <cellStyle name="Gut" xfId="31" builtinId="26" customBuiltin="1"/>
    <cellStyle name="Komma 2" xfId="48" xr:uid="{00000000-0005-0000-0000-000021000000}"/>
    <cellStyle name="Komma 2 2" xfId="53" xr:uid="{00000000-0005-0000-0000-000022000000}"/>
    <cellStyle name="Komma 3" xfId="49" xr:uid="{00000000-0005-0000-0000-000023000000}"/>
    <cellStyle name="Neutral" xfId="32" builtinId="28" customBuiltin="1"/>
    <cellStyle name="Notiz" xfId="33" builtinId="10" customBuiltin="1"/>
    <cellStyle name="Prozent" xfId="55" builtinId="5"/>
    <cellStyle name="Schlecht" xfId="34" builtinId="27" customBuiltin="1"/>
    <cellStyle name="Standard" xfId="0" builtinId="0"/>
    <cellStyle name="Standard 2" xfId="45" xr:uid="{00000000-0005-0000-0000-000028000000}"/>
    <cellStyle name="Standard 3" xfId="46" xr:uid="{00000000-0005-0000-0000-000029000000}"/>
    <cellStyle name="Standard 3 2" xfId="51" xr:uid="{00000000-0005-0000-0000-00002A000000}"/>
    <cellStyle name="Standard 4" xfId="50" xr:uid="{00000000-0005-0000-0000-00002B000000}"/>
    <cellStyle name="Standard 5" xfId="54" xr:uid="{8A88B318-DBE9-4180-A3C6-CB7E2D98637C}"/>
    <cellStyle name="Standard_STD_SATZ" xfId="35" xr:uid="{00000000-0005-0000-0000-00002C000000}"/>
    <cellStyle name="Überschrift" xfId="36" builtinId="15" customBuiltin="1"/>
    <cellStyle name="Überschrift 1" xfId="37" builtinId="16" customBuiltin="1"/>
    <cellStyle name="Überschrift 2" xfId="38" builtinId="17" customBuiltin="1"/>
    <cellStyle name="Überschrift 3" xfId="39" builtinId="18" customBuiltin="1"/>
    <cellStyle name="Überschrift 4" xfId="40" builtinId="19" customBuiltin="1"/>
    <cellStyle name="Verknüpfte Zelle" xfId="41" builtinId="24" customBuiltin="1"/>
    <cellStyle name="Währung" xfId="42" builtinId="4"/>
    <cellStyle name="Warnender Text" xfId="43" builtinId="11" customBuiltin="1"/>
    <cellStyle name="Zelle überprüfen" xfId="44" builtinId="23" customBuiltin="1"/>
  </cellStyles>
  <dxfs count="83">
    <dxf>
      <font>
        <b/>
      </font>
    </dxf>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sz val="10"/>
      </font>
    </dxf>
    <dxf>
      <font>
        <sz val="10"/>
      </font>
    </dxf>
    <dxf>
      <font>
        <sz val="10"/>
      </font>
    </dxf>
    <dxf>
      <font>
        <sz val="10"/>
      </font>
    </dxf>
    <dxf>
      <font>
        <sz val="10"/>
      </font>
    </dxf>
    <dxf>
      <font>
        <sz val="10"/>
      </font>
    </dxf>
    <dxf>
      <numFmt numFmtId="172" formatCode="#,##0.00\ &quot;€&quot;"/>
    </dxf>
    <dxf>
      <font>
        <name val="Arial"/>
        <scheme val="none"/>
      </font>
    </dxf>
    <dxf>
      <font>
        <name val="Arial"/>
        <scheme val="none"/>
      </font>
    </dxf>
    <dxf>
      <font>
        <name val="Arial"/>
        <scheme val="none"/>
      </font>
    </dxf>
    <dxf>
      <font>
        <name val="Arial"/>
        <scheme val="none"/>
      </font>
    </dxf>
    <dxf>
      <font>
        <name val="Arial"/>
        <scheme val="none"/>
      </font>
    </dxf>
    <dxf>
      <alignment horizontal="right" indent="5" readingOrder="0"/>
    </dxf>
    <dxf>
      <font>
        <b val="0"/>
        <i val="0"/>
        <strike val="0"/>
        <condense val="0"/>
        <extend val="0"/>
        <outline val="0"/>
        <shadow val="0"/>
        <u val="none"/>
        <vertAlign val="baseline"/>
        <sz val="10"/>
        <color auto="1"/>
        <name val="Arial"/>
        <family val="2"/>
        <scheme val="none"/>
      </font>
      <numFmt numFmtId="172" formatCode="#,##0.00\ &quot;€&quo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2" formatCode="#,##0.00\ &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172" formatCode="#,##0.00\ &quot;€&quo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2" formatCode="#,##0.00\ &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174" formatCode="_-* #,##0.00\ [$€-407]_-;\-* #,##0.00\ [$€-407]_-;_-* &quot;-&quot;??\ [$€-407]_-;_-@_-"/>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4" formatCode="_-* #,##0.00\ [$€-407]_-;\-* #,##0.00\ [$€-407]_-;_-* &quot;-&quot;??\ [$€-407]_-;_-@_-"/>
      <alignment horizontal="lef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4" formatCode="#,##0.00"/>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4" formatCode="#,##0.00"/>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4" formatCode="#,##0.0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strike val="0"/>
        <outline val="0"/>
        <shadow val="0"/>
        <u val="none"/>
        <vertAlign val="baseline"/>
        <sz val="10"/>
        <name val="Arial"/>
        <scheme val="none"/>
      </font>
      <protection locked="1" hidden="0"/>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scheme val="none"/>
      </font>
      <protection locked="1" hidden="0"/>
    </dxf>
    <dxf>
      <font>
        <strike val="0"/>
        <outline val="0"/>
        <shadow val="0"/>
        <u val="none"/>
        <vertAlign val="baseline"/>
        <sz val="10"/>
        <name val="Arial"/>
        <scheme val="none"/>
      </font>
      <fill>
        <patternFill patternType="solid">
          <fgColor indexed="64"/>
          <bgColor theme="3"/>
        </patternFill>
      </fill>
      <alignment horizontal="left" vertical="center" textRotation="0" indent="0" justifyLastLine="0" shrinkToFit="0" readingOrder="0"/>
      <protection locked="1" hidden="0"/>
    </dxf>
    <dxf>
      <font>
        <b val="0"/>
        <strike val="0"/>
        <outline val="0"/>
        <shadow val="0"/>
        <u val="none"/>
        <vertAlign val="baseline"/>
        <sz val="10"/>
        <color auto="1"/>
        <name val="Arial"/>
        <scheme val="none"/>
      </font>
      <numFmt numFmtId="172" formatCode="#,##0.00\ &quot;€&quot;"/>
      <fill>
        <patternFill patternType="none">
          <fgColor indexed="64"/>
          <bgColor auto="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val="0"/>
        <strike val="0"/>
        <outline val="0"/>
        <shadow val="0"/>
        <u val="none"/>
        <vertAlign val="baseline"/>
        <sz val="10"/>
        <color auto="1"/>
        <name val="Arial"/>
        <scheme val="none"/>
      </font>
      <numFmt numFmtId="4" formatCode="#,##0.00"/>
      <fill>
        <patternFill patternType="solid">
          <fgColor indexed="31"/>
          <bgColor indexed="22"/>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0"/>
        <color indexed="8"/>
        <name val="Arial"/>
        <scheme val="none"/>
      </font>
      <fill>
        <patternFill patternType="solid">
          <fgColor indexed="64"/>
          <bgColor rgb="FFFFFF00"/>
        </patternFill>
      </fill>
      <alignment horizontal="left"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fill>
        <patternFill patternType="solid">
          <fgColor indexed="64"/>
          <bgColor rgb="FFFFFF00"/>
        </patternFill>
      </fill>
      <alignment horizontal="left" vertical="center" textRotation="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numFmt numFmtId="1" formatCode="0"/>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alignment horizontal="left" vertical="bottom" textRotation="0" wrapText="0" relativeIndent="1"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numFmt numFmtId="0" formatCode="Genera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dxf>
    <dxf>
      <border>
        <bottom style="thin">
          <color theme="0"/>
        </bottom>
      </border>
    </dxf>
    <dxf>
      <font>
        <strike val="0"/>
        <outline val="0"/>
        <shadow val="0"/>
        <u val="none"/>
        <vertAlign val="baseline"/>
        <sz val="10"/>
        <name val="Arial"/>
        <scheme val="none"/>
      </font>
      <alignment horizontal="center" vertical="center" textRotation="0" wrapText="1" indent="0" justifyLastLine="0" shrinkToFit="0" readingOrder="0"/>
      <border diagonalUp="0" diagonalDown="0" outline="0">
        <left/>
        <right/>
        <top/>
        <bottom/>
      </border>
    </dxf>
    <dxf>
      <font>
        <b val="0"/>
        <i val="0"/>
        <strike val="0"/>
        <color theme="0"/>
      </font>
      <fill>
        <patternFill patternType="solid">
          <fgColor auto="1"/>
          <bgColor rgb="FF376BB2"/>
        </patternFill>
      </fill>
      <border>
        <left style="thin">
          <color auto="1"/>
        </left>
        <right style="thin">
          <color auto="1"/>
        </right>
        <top style="thin">
          <color auto="1"/>
        </top>
        <bottom style="thin">
          <color auto="1"/>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dxf>
    <dxf>
      <font>
        <b/>
        <color theme="1"/>
      </font>
      <fill>
        <patternFill patternType="solid">
          <fgColor theme="4" tint="0.59999389629810485"/>
          <bgColor theme="4" tint="0.59999389629810485"/>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fill>
        <patternFill patternType="solid">
          <fgColor theme="3"/>
          <bgColor auto="1"/>
        </patternFill>
      </fill>
    </dxf>
  </dxfs>
  <tableStyles count="2" defaultTableStyle="TableStyleMedium9" defaultPivotStyle="PivotStyleLight16">
    <tableStyle name="PivotStyleMedium9 N&amp;N" table="0" count="12" xr9:uid="{00000000-0011-0000-FFFF-FFFF00000000}">
      <tableStyleElement type="wholeTable" dxfId="82"/>
      <tableStyleElement type="headerRow" dxfId="81"/>
      <tableStyleElement type="totalRow" dxfId="80"/>
      <tableStyleElement type="firstRowStripe" dxfId="79"/>
      <tableStyleElement type="firstColumnStripe" dxfId="78"/>
      <tableStyleElement type="firstSubtotalColumn" dxfId="77"/>
      <tableStyleElement type="firstSubtotalRow" dxfId="76"/>
      <tableStyleElement type="secondSubtotalRow" dxfId="75"/>
      <tableStyleElement type="firstRowSubheading" dxfId="74"/>
      <tableStyleElement type="secondRowSubheading" dxfId="73"/>
      <tableStyleElement type="pageFieldLabels" dxfId="72"/>
      <tableStyleElement type="pageFieldValues" dxfId="71"/>
    </tableStyle>
    <tableStyle name="PivotTable-Format N&amp;N" table="0" count="1" xr9:uid="{00000000-0011-0000-FFFF-FFFF01000000}">
      <tableStyleElement type="firstColumn" dxfId="7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mruColors>
      <color rgb="FFC0C0C0"/>
      <color rgb="FF376BB2"/>
      <color rgb="FF780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0070C0"/>
              </a:solidFill>
              <a:ln w="19050">
                <a:solidFill>
                  <a:schemeClr val="lt1"/>
                </a:solidFill>
              </a:ln>
              <a:effectLst/>
            </c:spPr>
            <c:extLst>
              <c:ext xmlns:c16="http://schemas.microsoft.com/office/drawing/2014/chart" uri="{C3380CC4-5D6E-409C-BE32-E72D297353CC}">
                <c16:uniqueId val="{00000001-08B1-4734-9F52-DFED23459C5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08B1-4734-9F52-DFED23459C53}"/>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08B1-4734-9F52-DFED23459C5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BA7-4563-96C2-FA3E902E3F5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F45-4BAA-9C80-62B5D6E8FBE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F45-4BAA-9C80-62B5D6E8FBE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F45-4BAA-9C80-62B5D6E8FBE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F45-4BAA-9C80-62B5D6E8FBEA}"/>
              </c:ext>
            </c:extLst>
          </c:dPt>
          <c:dLbls>
            <c:delete val="1"/>
          </c:dLbls>
          <c:cat>
            <c:strRef>
              <c:f>'GÜ UR Los 1'!$B$9:$B$11</c:f>
              <c:strCache>
                <c:ptCount val="3"/>
                <c:pt idx="0">
                  <c:v>Unterhaltsreinigung</c:v>
                </c:pt>
                <c:pt idx="1">
                  <c:v>Objektleitung</c:v>
                </c:pt>
                <c:pt idx="2">
                  <c:v>Sonderarbeiten</c:v>
                </c:pt>
              </c:strCache>
            </c:strRef>
          </c:cat>
          <c:val>
            <c:numRef>
              <c:f>'GÜ UR Los 1'!$C$9:$C$11</c:f>
              <c:numCache>
                <c:formatCode>_-* #,##0.00\ [$€-407]_-;\-* #,##0.00\ [$€-407]_-;_-* "-"??\ [$€-407]_-;_-@_-</c:formatCode>
                <c:ptCount val="3"/>
                <c:pt idx="0">
                  <c:v>0</c:v>
                </c:pt>
                <c:pt idx="1">
                  <c:v>0</c:v>
                </c:pt>
                <c:pt idx="2">
                  <c:v>0</c:v>
                </c:pt>
              </c:numCache>
            </c:numRef>
          </c:val>
          <c:extLst>
            <c:ext xmlns:c16="http://schemas.microsoft.com/office/drawing/2014/chart" uri="{C3380CC4-5D6E-409C-BE32-E72D297353CC}">
              <c16:uniqueId val="{00000006-08B1-4734-9F52-DFED23459C53}"/>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6772157407025692"/>
          <c:y val="2.6311159380939451E-2"/>
          <c:w val="0.40569606253605789"/>
          <c:h val="0.94863498959181825"/>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0</xdr:colOff>
      <xdr:row>8</xdr:row>
      <xdr:rowOff>0</xdr:rowOff>
    </xdr:from>
    <xdr:ext cx="184731" cy="374141"/>
    <xdr:sp macro="" textlink="">
      <xdr:nvSpPr>
        <xdr:cNvPr id="2" name="Textfeld 1">
          <a:extLst>
            <a:ext uri="{FF2B5EF4-FFF2-40B4-BE49-F238E27FC236}">
              <a16:creationId xmlns:a16="http://schemas.microsoft.com/office/drawing/2014/main" id="{630AAF51-A20C-4E23-BC55-6EF08C72E81F}"/>
            </a:ext>
          </a:extLst>
        </xdr:cNvPr>
        <xdr:cNvSpPr txBox="1"/>
      </xdr:nvSpPr>
      <xdr:spPr>
        <a:xfrm>
          <a:off x="7581900"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4</xdr:col>
      <xdr:colOff>0</xdr:colOff>
      <xdr:row>8</xdr:row>
      <xdr:rowOff>0</xdr:rowOff>
    </xdr:from>
    <xdr:ext cx="184731" cy="374141"/>
    <xdr:sp macro="" textlink="">
      <xdr:nvSpPr>
        <xdr:cNvPr id="3" name="Textfeld 2">
          <a:extLst>
            <a:ext uri="{FF2B5EF4-FFF2-40B4-BE49-F238E27FC236}">
              <a16:creationId xmlns:a16="http://schemas.microsoft.com/office/drawing/2014/main" id="{E56DF4E4-D92F-4362-8CAA-4BCB4850A249}"/>
            </a:ext>
          </a:extLst>
        </xdr:cNvPr>
        <xdr:cNvSpPr txBox="1"/>
      </xdr:nvSpPr>
      <xdr:spPr>
        <a:xfrm>
          <a:off x="7581900"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4" name="Textfeld 3">
          <a:extLst>
            <a:ext uri="{FF2B5EF4-FFF2-40B4-BE49-F238E27FC236}">
              <a16:creationId xmlns:a16="http://schemas.microsoft.com/office/drawing/2014/main" id="{85F28ADE-C507-4244-991A-B20617946F02}"/>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5" name="Textfeld 4">
          <a:extLst>
            <a:ext uri="{FF2B5EF4-FFF2-40B4-BE49-F238E27FC236}">
              <a16:creationId xmlns:a16="http://schemas.microsoft.com/office/drawing/2014/main" id="{5098063B-9D03-41E8-BFC6-09D700732102}"/>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6" name="Textfeld 5">
          <a:extLst>
            <a:ext uri="{FF2B5EF4-FFF2-40B4-BE49-F238E27FC236}">
              <a16:creationId xmlns:a16="http://schemas.microsoft.com/office/drawing/2014/main" id="{44110C8E-F659-4270-8FE9-4457ACA993E2}"/>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7" name="Textfeld 6">
          <a:extLst>
            <a:ext uri="{FF2B5EF4-FFF2-40B4-BE49-F238E27FC236}">
              <a16:creationId xmlns:a16="http://schemas.microsoft.com/office/drawing/2014/main" id="{5E59E5F1-33B3-4B06-8485-CD2DDF8DA74C}"/>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53</xdr:row>
      <xdr:rowOff>0</xdr:rowOff>
    </xdr:from>
    <xdr:ext cx="184731" cy="374141"/>
    <xdr:sp macro="" textlink="">
      <xdr:nvSpPr>
        <xdr:cNvPr id="8" name="Textfeld 7">
          <a:extLst>
            <a:ext uri="{FF2B5EF4-FFF2-40B4-BE49-F238E27FC236}">
              <a16:creationId xmlns:a16="http://schemas.microsoft.com/office/drawing/2014/main" id="{A50FE9BE-EAA9-4E9F-8EC0-6A0DE1E90323}"/>
            </a:ext>
          </a:extLst>
        </xdr:cNvPr>
        <xdr:cNvSpPr txBox="1"/>
      </xdr:nvSpPr>
      <xdr:spPr>
        <a:xfrm>
          <a:off x="14792325" y="28479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53</xdr:row>
      <xdr:rowOff>0</xdr:rowOff>
    </xdr:from>
    <xdr:ext cx="184731" cy="374141"/>
    <xdr:sp macro="" textlink="">
      <xdr:nvSpPr>
        <xdr:cNvPr id="9" name="Textfeld 8">
          <a:extLst>
            <a:ext uri="{FF2B5EF4-FFF2-40B4-BE49-F238E27FC236}">
              <a16:creationId xmlns:a16="http://schemas.microsoft.com/office/drawing/2014/main" id="{CB98DD49-9F54-4EC3-B82A-08E27237FDD1}"/>
            </a:ext>
          </a:extLst>
        </xdr:cNvPr>
        <xdr:cNvSpPr txBox="1"/>
      </xdr:nvSpPr>
      <xdr:spPr>
        <a:xfrm>
          <a:off x="14792325" y="28479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88</xdr:row>
      <xdr:rowOff>0</xdr:rowOff>
    </xdr:from>
    <xdr:ext cx="184731" cy="374141"/>
    <xdr:sp macro="" textlink="">
      <xdr:nvSpPr>
        <xdr:cNvPr id="10" name="Textfeld 9">
          <a:extLst>
            <a:ext uri="{FF2B5EF4-FFF2-40B4-BE49-F238E27FC236}">
              <a16:creationId xmlns:a16="http://schemas.microsoft.com/office/drawing/2014/main" id="{B1BFF099-D387-486E-8F1D-6196782DD640}"/>
            </a:ext>
          </a:extLst>
        </xdr:cNvPr>
        <xdr:cNvSpPr txBox="1"/>
      </xdr:nvSpPr>
      <xdr:spPr>
        <a:xfrm>
          <a:off x="14792325" y="8515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88</xdr:row>
      <xdr:rowOff>0</xdr:rowOff>
    </xdr:from>
    <xdr:ext cx="184731" cy="374141"/>
    <xdr:sp macro="" textlink="">
      <xdr:nvSpPr>
        <xdr:cNvPr id="11" name="Textfeld 10">
          <a:extLst>
            <a:ext uri="{FF2B5EF4-FFF2-40B4-BE49-F238E27FC236}">
              <a16:creationId xmlns:a16="http://schemas.microsoft.com/office/drawing/2014/main" id="{F45B0FD3-EE6C-4B91-ABD2-F662A92B33FD}"/>
            </a:ext>
          </a:extLst>
        </xdr:cNvPr>
        <xdr:cNvSpPr txBox="1"/>
      </xdr:nvSpPr>
      <xdr:spPr>
        <a:xfrm>
          <a:off x="14792325" y="8515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12" name="Textfeld 11">
          <a:extLst>
            <a:ext uri="{FF2B5EF4-FFF2-40B4-BE49-F238E27FC236}">
              <a16:creationId xmlns:a16="http://schemas.microsoft.com/office/drawing/2014/main" id="{45218BC5-E229-4904-AA37-F39671EBD395}"/>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158</xdr:row>
      <xdr:rowOff>0</xdr:rowOff>
    </xdr:from>
    <xdr:ext cx="184731" cy="374141"/>
    <xdr:sp macro="" textlink="">
      <xdr:nvSpPr>
        <xdr:cNvPr id="13" name="Textfeld 12">
          <a:extLst>
            <a:ext uri="{FF2B5EF4-FFF2-40B4-BE49-F238E27FC236}">
              <a16:creationId xmlns:a16="http://schemas.microsoft.com/office/drawing/2014/main" id="{F9C9E0AB-4B49-495F-B638-05AD3399097C}"/>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158</xdr:row>
      <xdr:rowOff>0</xdr:rowOff>
    </xdr:from>
    <xdr:ext cx="184731" cy="374141"/>
    <xdr:sp macro="" textlink="">
      <xdr:nvSpPr>
        <xdr:cNvPr id="14" name="Textfeld 13">
          <a:extLst>
            <a:ext uri="{FF2B5EF4-FFF2-40B4-BE49-F238E27FC236}">
              <a16:creationId xmlns:a16="http://schemas.microsoft.com/office/drawing/2014/main" id="{C2DDE52F-F897-4781-BDF3-06825CF2FDEC}"/>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158</xdr:row>
      <xdr:rowOff>0</xdr:rowOff>
    </xdr:from>
    <xdr:ext cx="184731" cy="374141"/>
    <xdr:sp macro="" textlink="">
      <xdr:nvSpPr>
        <xdr:cNvPr id="15" name="Textfeld 14">
          <a:extLst>
            <a:ext uri="{FF2B5EF4-FFF2-40B4-BE49-F238E27FC236}">
              <a16:creationId xmlns:a16="http://schemas.microsoft.com/office/drawing/2014/main" id="{77FB7738-31D5-4806-9F69-B834D31AE5C2}"/>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158</xdr:row>
      <xdr:rowOff>0</xdr:rowOff>
    </xdr:from>
    <xdr:ext cx="184731" cy="374141"/>
    <xdr:sp macro="" textlink="">
      <xdr:nvSpPr>
        <xdr:cNvPr id="16" name="Textfeld 15">
          <a:extLst>
            <a:ext uri="{FF2B5EF4-FFF2-40B4-BE49-F238E27FC236}">
              <a16:creationId xmlns:a16="http://schemas.microsoft.com/office/drawing/2014/main" id="{DDFD63CF-455E-43E2-8126-B7A3CBD5EEF9}"/>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4</xdr:col>
      <xdr:colOff>0</xdr:colOff>
      <xdr:row>8</xdr:row>
      <xdr:rowOff>0</xdr:rowOff>
    </xdr:from>
    <xdr:ext cx="184731" cy="374141"/>
    <xdr:sp macro="" textlink="">
      <xdr:nvSpPr>
        <xdr:cNvPr id="17" name="Textfeld 16">
          <a:extLst>
            <a:ext uri="{FF2B5EF4-FFF2-40B4-BE49-F238E27FC236}">
              <a16:creationId xmlns:a16="http://schemas.microsoft.com/office/drawing/2014/main" id="{A4E598AE-8632-4E09-A1B0-4BAD64FF21C9}"/>
            </a:ext>
          </a:extLst>
        </xdr:cNvPr>
        <xdr:cNvSpPr txBox="1"/>
      </xdr:nvSpPr>
      <xdr:spPr>
        <a:xfrm>
          <a:off x="7581900"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4</xdr:col>
      <xdr:colOff>0</xdr:colOff>
      <xdr:row>8</xdr:row>
      <xdr:rowOff>0</xdr:rowOff>
    </xdr:from>
    <xdr:ext cx="184731" cy="374141"/>
    <xdr:sp macro="" textlink="">
      <xdr:nvSpPr>
        <xdr:cNvPr id="18" name="Textfeld 17">
          <a:extLst>
            <a:ext uri="{FF2B5EF4-FFF2-40B4-BE49-F238E27FC236}">
              <a16:creationId xmlns:a16="http://schemas.microsoft.com/office/drawing/2014/main" id="{E9691F28-66BE-4C38-BF61-898744ED6E2D}"/>
            </a:ext>
          </a:extLst>
        </xdr:cNvPr>
        <xdr:cNvSpPr txBox="1"/>
      </xdr:nvSpPr>
      <xdr:spPr>
        <a:xfrm>
          <a:off x="7581900"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19" name="Textfeld 18">
          <a:extLst>
            <a:ext uri="{FF2B5EF4-FFF2-40B4-BE49-F238E27FC236}">
              <a16:creationId xmlns:a16="http://schemas.microsoft.com/office/drawing/2014/main" id="{D0C31298-A3A2-49F5-894B-F80E9F3C97CC}"/>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20" name="Textfeld 19">
          <a:extLst>
            <a:ext uri="{FF2B5EF4-FFF2-40B4-BE49-F238E27FC236}">
              <a16:creationId xmlns:a16="http://schemas.microsoft.com/office/drawing/2014/main" id="{3F975405-BBFC-460F-9EAA-00BA6F4C576E}"/>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21" name="Textfeld 20">
          <a:extLst>
            <a:ext uri="{FF2B5EF4-FFF2-40B4-BE49-F238E27FC236}">
              <a16:creationId xmlns:a16="http://schemas.microsoft.com/office/drawing/2014/main" id="{8747D042-B451-4B77-BA93-E770015632F7}"/>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22" name="Textfeld 21">
          <a:extLst>
            <a:ext uri="{FF2B5EF4-FFF2-40B4-BE49-F238E27FC236}">
              <a16:creationId xmlns:a16="http://schemas.microsoft.com/office/drawing/2014/main" id="{F610D061-1695-47F7-8DD7-3A258ED5DF8F}"/>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13</xdr:row>
      <xdr:rowOff>0</xdr:rowOff>
    </xdr:from>
    <xdr:ext cx="184731" cy="374141"/>
    <xdr:sp macro="" textlink="">
      <xdr:nvSpPr>
        <xdr:cNvPr id="23" name="Textfeld 22">
          <a:extLst>
            <a:ext uri="{FF2B5EF4-FFF2-40B4-BE49-F238E27FC236}">
              <a16:creationId xmlns:a16="http://schemas.microsoft.com/office/drawing/2014/main" id="{7A32D05C-75FF-40D6-9489-6A9CC0DF3BCE}"/>
            </a:ext>
          </a:extLst>
        </xdr:cNvPr>
        <xdr:cNvSpPr txBox="1"/>
      </xdr:nvSpPr>
      <xdr:spPr>
        <a:xfrm>
          <a:off x="14792325" y="28479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13</xdr:row>
      <xdr:rowOff>0</xdr:rowOff>
    </xdr:from>
    <xdr:ext cx="184731" cy="374141"/>
    <xdr:sp macro="" textlink="">
      <xdr:nvSpPr>
        <xdr:cNvPr id="24" name="Textfeld 23">
          <a:extLst>
            <a:ext uri="{FF2B5EF4-FFF2-40B4-BE49-F238E27FC236}">
              <a16:creationId xmlns:a16="http://schemas.microsoft.com/office/drawing/2014/main" id="{A9DC7A77-7575-4829-B324-DC442EF87164}"/>
            </a:ext>
          </a:extLst>
        </xdr:cNvPr>
        <xdr:cNvSpPr txBox="1"/>
      </xdr:nvSpPr>
      <xdr:spPr>
        <a:xfrm>
          <a:off x="14792325" y="28479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48</xdr:row>
      <xdr:rowOff>0</xdr:rowOff>
    </xdr:from>
    <xdr:ext cx="184731" cy="374141"/>
    <xdr:sp macro="" textlink="">
      <xdr:nvSpPr>
        <xdr:cNvPr id="25" name="Textfeld 24">
          <a:extLst>
            <a:ext uri="{FF2B5EF4-FFF2-40B4-BE49-F238E27FC236}">
              <a16:creationId xmlns:a16="http://schemas.microsoft.com/office/drawing/2014/main" id="{023C3B4C-01DE-4FF0-9744-A5CCCBC10B24}"/>
            </a:ext>
          </a:extLst>
        </xdr:cNvPr>
        <xdr:cNvSpPr txBox="1"/>
      </xdr:nvSpPr>
      <xdr:spPr>
        <a:xfrm>
          <a:off x="14792325" y="8515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48</xdr:row>
      <xdr:rowOff>0</xdr:rowOff>
    </xdr:from>
    <xdr:ext cx="184731" cy="374141"/>
    <xdr:sp macro="" textlink="">
      <xdr:nvSpPr>
        <xdr:cNvPr id="26" name="Textfeld 25">
          <a:extLst>
            <a:ext uri="{FF2B5EF4-FFF2-40B4-BE49-F238E27FC236}">
              <a16:creationId xmlns:a16="http://schemas.microsoft.com/office/drawing/2014/main" id="{423CB689-69B1-4E4B-8AFB-5C8AAC82839E}"/>
            </a:ext>
          </a:extLst>
        </xdr:cNvPr>
        <xdr:cNvSpPr txBox="1"/>
      </xdr:nvSpPr>
      <xdr:spPr>
        <a:xfrm>
          <a:off x="14792325" y="8515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27" name="Textfeld 26">
          <a:extLst>
            <a:ext uri="{FF2B5EF4-FFF2-40B4-BE49-F238E27FC236}">
              <a16:creationId xmlns:a16="http://schemas.microsoft.com/office/drawing/2014/main" id="{3FEA4135-4071-4DF9-87A3-5BF3842743CC}"/>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121</xdr:row>
      <xdr:rowOff>0</xdr:rowOff>
    </xdr:from>
    <xdr:ext cx="184731" cy="374141"/>
    <xdr:sp macro="" textlink="">
      <xdr:nvSpPr>
        <xdr:cNvPr id="28" name="Textfeld 27">
          <a:extLst>
            <a:ext uri="{FF2B5EF4-FFF2-40B4-BE49-F238E27FC236}">
              <a16:creationId xmlns:a16="http://schemas.microsoft.com/office/drawing/2014/main" id="{3E075A1D-B78B-4025-8E13-E17BF857E2ED}"/>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121</xdr:row>
      <xdr:rowOff>0</xdr:rowOff>
    </xdr:from>
    <xdr:ext cx="184731" cy="374141"/>
    <xdr:sp macro="" textlink="">
      <xdr:nvSpPr>
        <xdr:cNvPr id="29" name="Textfeld 28">
          <a:extLst>
            <a:ext uri="{FF2B5EF4-FFF2-40B4-BE49-F238E27FC236}">
              <a16:creationId xmlns:a16="http://schemas.microsoft.com/office/drawing/2014/main" id="{16983AD7-CC17-4090-9594-7859E05954B4}"/>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121</xdr:row>
      <xdr:rowOff>0</xdr:rowOff>
    </xdr:from>
    <xdr:ext cx="184731" cy="374141"/>
    <xdr:sp macro="" textlink="">
      <xdr:nvSpPr>
        <xdr:cNvPr id="30" name="Textfeld 29">
          <a:extLst>
            <a:ext uri="{FF2B5EF4-FFF2-40B4-BE49-F238E27FC236}">
              <a16:creationId xmlns:a16="http://schemas.microsoft.com/office/drawing/2014/main" id="{25F0FF41-D8D3-4B64-B63A-ADD602117CC8}"/>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121</xdr:row>
      <xdr:rowOff>0</xdr:rowOff>
    </xdr:from>
    <xdr:ext cx="184731" cy="374141"/>
    <xdr:sp macro="" textlink="">
      <xdr:nvSpPr>
        <xdr:cNvPr id="31" name="Textfeld 30">
          <a:extLst>
            <a:ext uri="{FF2B5EF4-FFF2-40B4-BE49-F238E27FC236}">
              <a16:creationId xmlns:a16="http://schemas.microsoft.com/office/drawing/2014/main" id="{3C440C27-F866-4B45-A7A9-82AD3AE6D909}"/>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93345</xdr:colOff>
      <xdr:row>4</xdr:row>
      <xdr:rowOff>15240</xdr:rowOff>
    </xdr:from>
    <xdr:to>
      <xdr:col>6</xdr:col>
      <xdr:colOff>750570</xdr:colOff>
      <xdr:row>21</xdr:row>
      <xdr:rowOff>15240</xdr:rowOff>
    </xdr:to>
    <xdr:graphicFrame macro="">
      <xdr:nvGraphicFramePr>
        <xdr:cNvPr id="3" name="Diagramm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tine Straßer" refreshedDate="46098.349746759261" missingItemsLimit="0" createdVersion="5" refreshedVersion="8" minRefreshableVersion="3" recordCount="150" xr:uid="{00000000-000A-0000-FFFF-FFFF01000000}">
  <cacheSource type="worksheet">
    <worksheetSource name="tbl_AufmassLos1"/>
  </cacheSource>
  <cacheFields count="16">
    <cacheField name="Gebäude" numFmtId="0">
      <sharedItems count="10">
        <s v="Rathaus Kochel a. See"/>
        <s v="Grundschule Kochel a. See"/>
        <s v="Turnhalle und Gymnastikraum Kochel am See"/>
        <s v="Heimatbühne Kochel am See"/>
        <s v="Heimatbühne Kochel am See öffentliches WC"/>
        <s v="Klärwerk Kochel am See"/>
        <s v="Touristeninformation Kochel a. See"/>
        <s v="Wohnungen Bahnhof Kochel am See"/>
        <s v="Bahnhofstoilette Kochel am See"/>
        <s v="Öffentliche Toilette am Seefestplatz Kochel am See"/>
      </sharedItems>
    </cacheField>
    <cacheField name="Standort" numFmtId="0">
      <sharedItems/>
    </cacheField>
    <cacheField name="Ebene" numFmtId="0">
      <sharedItems containsBlank="1"/>
    </cacheField>
    <cacheField name="RaumNr." numFmtId="0">
      <sharedItems containsBlank="1" containsMixedTypes="1" containsNumber="1" containsInteger="1" minValue="1" maxValue="28"/>
    </cacheField>
    <cacheField name="Raumbezeichnung" numFmtId="0">
      <sharedItems/>
    </cacheField>
    <cacheField name="Turnus" numFmtId="0">
      <sharedItems containsMixedTypes="1" containsNumber="1" minValue="0" maxValue="7"/>
    </cacheField>
    <cacheField name="Bodenart" numFmtId="0">
      <sharedItems/>
    </cacheField>
    <cacheField name="Fläche_qm" numFmtId="4">
      <sharedItems containsSemiMixedTypes="0" containsString="0" containsNumber="1" minValue="1.46" maxValue="378.2"/>
    </cacheField>
    <cacheField name="Reinigungs-gruppe" numFmtId="0">
      <sharedItems/>
    </cacheField>
    <cacheField name="Reinigungs-tageJahr" numFmtId="0">
      <sharedItems containsSemiMixedTypes="0" containsString="0" containsNumber="1" containsInteger="1" minValue="0" maxValue="365"/>
    </cacheField>
    <cacheField name="Fläche_qm_Jahr" numFmtId="4">
      <sharedItems containsSemiMixedTypes="0" containsString="0" containsNumber="1" minValue="0" maxValue="71858"/>
    </cacheField>
    <cacheField name="qm Leistung pro Stunde" numFmtId="0">
      <sharedItems containsMixedTypes="1" containsNumber="1" containsInteger="1" minValue="0" maxValue="0"/>
    </cacheField>
    <cacheField name="StundenJahr" numFmtId="4">
      <sharedItems/>
    </cacheField>
    <cacheField name="SVS" numFmtId="174">
      <sharedItems containsMixedTypes="1" containsNumber="1" containsInteger="1" minValue="0" maxValue="0"/>
    </cacheField>
    <cacheField name="PreisJahr" numFmtId="172">
      <sharedItems/>
    </cacheField>
    <cacheField name="PreisMon" numFmtId="172">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
  <r>
    <x v="0"/>
    <s v="Kalmbachstraße 11"/>
    <s v="KG"/>
    <s v="0.1"/>
    <s v="Lager Melderegister"/>
    <s v="J6"/>
    <s v="Stein"/>
    <n v="38.58"/>
    <s v="G"/>
    <n v="6"/>
    <n v="231.48"/>
    <n v="0"/>
    <s v=""/>
    <n v="0"/>
    <s v=""/>
    <s v=""/>
  </r>
  <r>
    <x v="0"/>
    <s v="Kalmbachstraße 11"/>
    <s v="KG"/>
    <s v="0.2"/>
    <s v="Heizung"/>
    <s v="J6"/>
    <s v="Stein"/>
    <n v="28.91"/>
    <s v="G"/>
    <n v="6"/>
    <n v="173.46"/>
    <n v="0"/>
    <s v=""/>
    <n v="0"/>
    <s v=""/>
    <s v=""/>
  </r>
  <r>
    <x v="0"/>
    <s v="Kalmbachstraße 11"/>
    <s v="KG"/>
    <s v="0.3"/>
    <s v="Toilette"/>
    <s v="M1"/>
    <s v="Stein"/>
    <n v="2.82"/>
    <s v="C"/>
    <n v="12"/>
    <n v="33.839999999999996"/>
    <n v="0"/>
    <s v=""/>
    <n v="0"/>
    <s v=""/>
    <s v=""/>
  </r>
  <r>
    <x v="0"/>
    <s v="Kalmbachstraße 11"/>
    <s v="KG"/>
    <s v="0.4"/>
    <s v="Heizung"/>
    <s v="M1"/>
    <s v="Stein"/>
    <n v="16.57"/>
    <s v="G"/>
    <n v="12"/>
    <n v="198.84"/>
    <n v="0"/>
    <s v=""/>
    <n v="0"/>
    <s v=""/>
    <s v=""/>
  </r>
  <r>
    <x v="0"/>
    <s v="Kalmbachstraße 11"/>
    <s v="KG"/>
    <s v="0.5"/>
    <s v="Serverraum"/>
    <n v="0"/>
    <s v="Stein"/>
    <n v="13.78"/>
    <s v="G"/>
    <n v="0"/>
    <n v="0"/>
    <s v=""/>
    <s v=""/>
    <s v=""/>
    <s v=""/>
    <s v=""/>
  </r>
  <r>
    <x v="0"/>
    <s v="Kalmbachstraße 11"/>
    <s v="KG"/>
    <s v="0.6"/>
    <s v="Lager "/>
    <s v="J6"/>
    <s v="Stein"/>
    <n v="46.11"/>
    <s v="G"/>
    <n v="6"/>
    <n v="276.65999999999997"/>
    <n v="0"/>
    <s v=""/>
    <n v="0"/>
    <s v=""/>
    <s v=""/>
  </r>
  <r>
    <x v="0"/>
    <s v="Kalmbachstraße 11"/>
    <s v="KG"/>
    <s v="0.7"/>
    <s v="Lager "/>
    <s v="J6"/>
    <s v="Stein"/>
    <n v="16.36"/>
    <s v="G"/>
    <n v="6"/>
    <n v="98.16"/>
    <n v="0"/>
    <s v=""/>
    <n v="0"/>
    <s v=""/>
    <s v=""/>
  </r>
  <r>
    <x v="0"/>
    <s v="Kalmbachstraße 11"/>
    <s v="KG"/>
    <s v="0.8"/>
    <s v="Lager Bauanträge"/>
    <s v="J6"/>
    <s v="Stein"/>
    <n v="15.83"/>
    <s v="G"/>
    <n v="6"/>
    <n v="94.98"/>
    <n v="0"/>
    <s v=""/>
    <n v="0"/>
    <s v=""/>
    <s v=""/>
  </r>
  <r>
    <x v="0"/>
    <s v="Kalmbachstraße 11"/>
    <s v="KG"/>
    <s v="0.9"/>
    <s v="Lager Registration"/>
    <s v="J6"/>
    <s v="Stein"/>
    <n v="14.36"/>
    <s v="G"/>
    <n v="6"/>
    <n v="86.16"/>
    <n v="0"/>
    <s v=""/>
    <n v="0"/>
    <s v=""/>
    <s v=""/>
  </r>
  <r>
    <x v="0"/>
    <s v="Kalmbachstraße 11"/>
    <s v="KG"/>
    <s v="0.10"/>
    <s v="Gang"/>
    <s v="M1"/>
    <s v="Stein"/>
    <n v="27.64"/>
    <s v="F"/>
    <n v="12"/>
    <n v="331.68"/>
    <n v="0"/>
    <s v=""/>
    <n v="0"/>
    <s v=""/>
    <s v=""/>
  </r>
  <r>
    <x v="0"/>
    <s v="Kalmbachstraße 11"/>
    <s v="KG"/>
    <s v="0.11"/>
    <s v="Treppe"/>
    <s v="M1"/>
    <s v="Stein"/>
    <n v="4.2"/>
    <s v="E"/>
    <n v="12"/>
    <n v="50.400000000000006"/>
    <n v="0"/>
    <s v=""/>
    <n v="0"/>
    <s v=""/>
    <s v=""/>
  </r>
  <r>
    <x v="0"/>
    <s v="Kalmbachstraße 11"/>
    <s v="EG"/>
    <s v="I.1"/>
    <s v="Büro Standesamt"/>
    <n v="1"/>
    <s v="Linoleum"/>
    <n v="14.71"/>
    <s v="A"/>
    <n v="52"/>
    <n v="764.92000000000007"/>
    <n v="0"/>
    <s v=""/>
    <n v="0"/>
    <s v=""/>
    <s v=""/>
  </r>
  <r>
    <x v="0"/>
    <s v="Kalmbachstraße 11"/>
    <s v="EG"/>
    <s v="I.2"/>
    <s v="Bürgerbüro"/>
    <n v="3"/>
    <s v="Linoleum"/>
    <n v="24.48"/>
    <s v="A"/>
    <n v="150"/>
    <n v="3672"/>
    <n v="0"/>
    <s v=""/>
    <n v="0"/>
    <s v=""/>
    <s v=""/>
  </r>
  <r>
    <x v="0"/>
    <s v="Kalmbachstraße 11"/>
    <s v="EG"/>
    <s v="I.3"/>
    <s v="Büro Personalwesen"/>
    <n v="1"/>
    <s v="Linoleum"/>
    <n v="12.46"/>
    <s v="A"/>
    <n v="52"/>
    <n v="647.92000000000007"/>
    <n v="0"/>
    <s v=""/>
    <n v="0"/>
    <s v=""/>
    <s v=""/>
  </r>
  <r>
    <x v="0"/>
    <s v="Kalmbachstraße 11"/>
    <s v="EG"/>
    <s v="I.4"/>
    <s v="Toilette"/>
    <n v="5"/>
    <s v="Fliesen"/>
    <n v="3.85"/>
    <s v="C"/>
    <n v="250"/>
    <n v="962.5"/>
    <n v="0"/>
    <s v=""/>
    <n v="0"/>
    <s v=""/>
    <s v=""/>
  </r>
  <r>
    <x v="0"/>
    <s v="Kalmbachstraße 11"/>
    <s v="EG"/>
    <s v="I.5"/>
    <s v="Toilette "/>
    <n v="5"/>
    <s v="Fliesen"/>
    <n v="6.56"/>
    <s v="C"/>
    <n v="250"/>
    <n v="1640"/>
    <n v="0"/>
    <s v=""/>
    <n v="0"/>
    <s v=""/>
    <s v=""/>
  </r>
  <r>
    <x v="0"/>
    <s v="Kalmbachstraße 11"/>
    <s v="EG"/>
    <s v="I.6"/>
    <s v="Büro Bauamt"/>
    <n v="1"/>
    <s v="Linoleum"/>
    <n v="18.489999999999998"/>
    <s v="A"/>
    <n v="52"/>
    <n v="961.4799999999999"/>
    <n v="0"/>
    <s v=""/>
    <n v="0"/>
    <s v=""/>
    <s v=""/>
  </r>
  <r>
    <x v="0"/>
    <s v="Kalmbachstraße 11"/>
    <s v="EG"/>
    <s v="I.7"/>
    <s v="Teeküche"/>
    <n v="5"/>
    <s v="Linoleum"/>
    <n v="7.74"/>
    <s v="D"/>
    <n v="250"/>
    <n v="1935"/>
    <n v="0"/>
    <s v=""/>
    <n v="0"/>
    <s v=""/>
    <s v=""/>
  </r>
  <r>
    <x v="0"/>
    <s v="Kalmbachstraße 11"/>
    <s v="EG"/>
    <s v="I.8"/>
    <s v="Büro Bauamt"/>
    <n v="1"/>
    <s v="Linoleum"/>
    <n v="22.12"/>
    <s v="A"/>
    <n v="52"/>
    <n v="1150.24"/>
    <n v="0"/>
    <s v=""/>
    <n v="0"/>
    <s v=""/>
    <s v=""/>
  </r>
  <r>
    <x v="0"/>
    <s v="Kalmbachstraße 11"/>
    <s v="EG"/>
    <s v="I.9"/>
    <s v="Sekreteriat"/>
    <n v="2.5"/>
    <s v="Linoleum"/>
    <n v="24.44"/>
    <s v="A"/>
    <n v="125"/>
    <n v="3055"/>
    <n v="0"/>
    <s v=""/>
    <n v="0"/>
    <s v=""/>
    <s v=""/>
  </r>
  <r>
    <x v="0"/>
    <s v="Kalmbachstraße 11"/>
    <s v="EG"/>
    <s v="I.10"/>
    <s v="Büro Bürgermeister "/>
    <n v="2"/>
    <s v="Teppich"/>
    <n v="25.99"/>
    <s v="A"/>
    <n v="104"/>
    <n v="2702.96"/>
    <n v="0"/>
    <s v=""/>
    <n v="0"/>
    <s v=""/>
    <s v=""/>
  </r>
  <r>
    <x v="0"/>
    <s v="Kalmbachstraße 11"/>
    <s v="EG"/>
    <s v="I.11"/>
    <s v="Kopierraum"/>
    <n v="1"/>
    <s v="Linoleum"/>
    <n v="2.0299999999999998"/>
    <s v="G"/>
    <n v="52"/>
    <n v="105.55999999999999"/>
    <n v="0"/>
    <s v=""/>
    <n v="0"/>
    <s v=""/>
    <s v=""/>
  </r>
  <r>
    <x v="0"/>
    <s v="Kalmbachstraße 11"/>
    <s v="EG"/>
    <s v="I.12"/>
    <s v="Büromaterialien"/>
    <n v="1"/>
    <s v="Linoleum"/>
    <n v="8.02"/>
    <s v="G"/>
    <n v="52"/>
    <n v="417.03999999999996"/>
    <n v="0"/>
    <s v=""/>
    <n v="0"/>
    <s v=""/>
    <s v=""/>
  </r>
  <r>
    <x v="0"/>
    <s v="Kalmbachstraße 11"/>
    <s v="EG"/>
    <s v="I.13"/>
    <s v="Besprechungsraum"/>
    <n v="3"/>
    <s v="Teppich"/>
    <n v="14.81"/>
    <s v="A"/>
    <n v="150"/>
    <n v="2221.5"/>
    <n v="0"/>
    <s v=""/>
    <n v="0"/>
    <s v=""/>
    <s v=""/>
  </r>
  <r>
    <x v="0"/>
    <s v="Kalmbachstraße 11"/>
    <s v="EG"/>
    <s v="I.14"/>
    <s v="Flur"/>
    <n v="3"/>
    <s v="Fliesen"/>
    <n v="27.46"/>
    <s v="F"/>
    <n v="150"/>
    <n v="4119"/>
    <n v="0"/>
    <s v=""/>
    <n v="0"/>
    <s v=""/>
    <s v=""/>
  </r>
  <r>
    <x v="0"/>
    <s v="Kalmbachstraße 11"/>
    <s v="EG"/>
    <s v="I.15"/>
    <s v="Treppenhaus"/>
    <n v="3"/>
    <s v="Lino/Holz"/>
    <n v="23.52"/>
    <s v="E"/>
    <n v="150"/>
    <n v="3528"/>
    <n v="0"/>
    <s v=""/>
    <n v="0"/>
    <s v=""/>
    <s v=""/>
  </r>
  <r>
    <x v="0"/>
    <s v="Kalmbachstraße 11"/>
    <s v="OG"/>
    <s v="II.1"/>
    <s v="Büro Tourismus "/>
    <n v="1"/>
    <s v="Linoleum"/>
    <n v="18.579999999999998"/>
    <s v="A"/>
    <n v="52"/>
    <n v="966.15999999999985"/>
    <n v="0"/>
    <s v=""/>
    <n v="0"/>
    <s v=""/>
    <s v=""/>
  </r>
  <r>
    <x v="0"/>
    <s v="Kalmbachstraße 11"/>
    <s v="OG"/>
    <s v="II.2"/>
    <s v="Büro Steueramt"/>
    <n v="1"/>
    <s v="Linoleum"/>
    <n v="22.77"/>
    <s v="A"/>
    <n v="52"/>
    <n v="1184.04"/>
    <n v="0"/>
    <s v=""/>
    <n v="0"/>
    <s v=""/>
    <s v=""/>
  </r>
  <r>
    <x v="0"/>
    <s v="Kalmbachstraße 11"/>
    <s v="OG"/>
    <s v="II.3"/>
    <s v="Büro Gemeinde Schlehdorf "/>
    <n v="1"/>
    <s v="Linoleum"/>
    <n v="14"/>
    <s v="A"/>
    <n v="52"/>
    <n v="728"/>
    <n v="0"/>
    <s v=""/>
    <n v="0"/>
    <s v=""/>
    <s v=""/>
  </r>
  <r>
    <x v="0"/>
    <s v="Kalmbachstraße 11"/>
    <s v="OG"/>
    <s v="II.4"/>
    <s v="Büro Kämmerei"/>
    <n v="1"/>
    <s v="Linoleum"/>
    <n v="13.06"/>
    <s v="A"/>
    <n v="52"/>
    <n v="679.12"/>
    <n v="0"/>
    <s v=""/>
    <n v="0"/>
    <s v=""/>
    <s v=""/>
  </r>
  <r>
    <x v="0"/>
    <s v="Kalmbachstraße 11"/>
    <s v="OG"/>
    <s v="II.5"/>
    <s v="Toilette Damen"/>
    <n v="5"/>
    <s v="Fliesen"/>
    <n v="3.07"/>
    <s v="C"/>
    <n v="250"/>
    <n v="767.5"/>
    <n v="0"/>
    <s v=""/>
    <n v="0"/>
    <s v=""/>
    <s v=""/>
  </r>
  <r>
    <x v="0"/>
    <s v="Kalmbachstraße 11"/>
    <s v="OG"/>
    <s v="II.6"/>
    <s v="Büro Kasse"/>
    <n v="3"/>
    <s v="Linoleum"/>
    <n v="24.18"/>
    <s v="A"/>
    <n v="150"/>
    <n v="3627"/>
    <n v="0"/>
    <s v=""/>
    <n v="0"/>
    <s v=""/>
    <s v=""/>
  </r>
  <r>
    <x v="0"/>
    <s v="Kalmbachstraße 11"/>
    <s v="OG"/>
    <s v="II.7"/>
    <s v="Toilette Herren"/>
    <n v="5"/>
    <s v="Fliesen"/>
    <n v="3.17"/>
    <s v="C"/>
    <n v="250"/>
    <n v="792.5"/>
    <n v="0"/>
    <s v=""/>
    <n v="0"/>
    <s v=""/>
    <s v=""/>
  </r>
  <r>
    <x v="0"/>
    <s v="Kalmbachstraße 11"/>
    <s v="OG"/>
    <s v="II.8"/>
    <s v="Sitzungssaal"/>
    <n v="3"/>
    <s v="Parkettboden"/>
    <n v="70.709999999999994"/>
    <s v="A"/>
    <n v="150"/>
    <n v="10606.499999999998"/>
    <n v="0"/>
    <s v=""/>
    <n v="0"/>
    <s v=""/>
    <s v=""/>
  </r>
  <r>
    <x v="0"/>
    <s v="Kalmbachstraße 11"/>
    <s v="OG"/>
    <s v="II.9"/>
    <s v="Teeküche"/>
    <n v="5"/>
    <s v="Linoleum"/>
    <n v="11.06"/>
    <s v="D"/>
    <n v="250"/>
    <n v="2765"/>
    <n v="0"/>
    <s v=""/>
    <n v="0"/>
    <s v=""/>
    <s v=""/>
  </r>
  <r>
    <x v="0"/>
    <s v="Kalmbachstraße 11"/>
    <s v="OG"/>
    <s v="II.10"/>
    <s v="Lagerraum"/>
    <s v="M1"/>
    <s v="Linoleum"/>
    <n v="14.73"/>
    <s v="G"/>
    <n v="12"/>
    <n v="176.76"/>
    <n v="0"/>
    <s v=""/>
    <n v="0"/>
    <s v=""/>
    <s v=""/>
  </r>
  <r>
    <x v="0"/>
    <s v="Kalmbachstraße 11"/>
    <s v="OG"/>
    <s v="II.11"/>
    <s v="Flur "/>
    <n v="3"/>
    <s v="Linoleum"/>
    <n v="27.95"/>
    <s v="F"/>
    <n v="150"/>
    <n v="4192.5"/>
    <n v="0"/>
    <s v=""/>
    <n v="0"/>
    <s v=""/>
    <s v=""/>
  </r>
  <r>
    <x v="0"/>
    <s v="Kalmbachstraße 11"/>
    <s v="OG"/>
    <s v="II.12"/>
    <s v="Treppenhaus"/>
    <n v="3"/>
    <s v="Lino/Holz"/>
    <n v="24.02"/>
    <s v="E"/>
    <n v="150"/>
    <n v="3603"/>
    <n v="0"/>
    <s v=""/>
    <n v="0"/>
    <s v=""/>
    <s v=""/>
  </r>
  <r>
    <x v="0"/>
    <s v="Kalmbachstraße 11"/>
    <s v="DG"/>
    <s v="III.3"/>
    <s v="Treppenhaus"/>
    <s v="M1"/>
    <s v="Holz"/>
    <n v="24.02"/>
    <s v="E"/>
    <n v="12"/>
    <n v="288.24"/>
    <n v="0"/>
    <s v=""/>
    <n v="0"/>
    <s v=""/>
    <s v=""/>
  </r>
  <r>
    <x v="0"/>
    <s v="Kalmbachstraße 11"/>
    <s v="DG"/>
    <m/>
    <s v="Dachgeschoss Lagerflächen"/>
    <n v="0"/>
    <s v="Holz / Fliesen"/>
    <n v="247.8"/>
    <s v="G"/>
    <n v="0"/>
    <n v="0"/>
    <s v=""/>
    <s v=""/>
    <s v=""/>
    <s v=""/>
    <s v=""/>
  </r>
  <r>
    <x v="1"/>
    <s v="Bergfeldweg 15"/>
    <s v="KG"/>
    <n v="1"/>
    <s v="Treppenhaus"/>
    <n v="5"/>
    <s v="Fliesen"/>
    <n v="16.12"/>
    <s v="E"/>
    <n v="190"/>
    <n v="3062.8"/>
    <n v="0"/>
    <s v=""/>
    <n v="0"/>
    <s v=""/>
    <s v=""/>
  </r>
  <r>
    <x v="1"/>
    <s v="Bergfeldweg 15"/>
    <s v="KG"/>
    <n v="2"/>
    <s v="01-Ruhe-Raum"/>
    <n v="5"/>
    <s v="Lino grün"/>
    <n v="18.760000000000002"/>
    <s v="D"/>
    <n v="190"/>
    <n v="3564.4"/>
    <n v="0"/>
    <s v=""/>
    <n v="0"/>
    <s v=""/>
    <s v=""/>
  </r>
  <r>
    <x v="1"/>
    <s v="Bergfeldweg 15"/>
    <s v="KG"/>
    <n v="3"/>
    <s v="02-Lagerraum"/>
    <s v="M1"/>
    <s v="Lino grün"/>
    <n v="18.79"/>
    <s v="G"/>
    <n v="9"/>
    <n v="169.10999999999999"/>
    <n v="0"/>
    <s v=""/>
    <n v="0"/>
    <s v=""/>
    <s v=""/>
  </r>
  <r>
    <x v="1"/>
    <s v="Bergfeldweg 15"/>
    <s v="KG"/>
    <n v="4"/>
    <s v="03-Besprechungsraum"/>
    <n v="2"/>
    <s v="Lino grün"/>
    <n v="18.75"/>
    <s v="A"/>
    <n v="78"/>
    <n v="1462.5"/>
    <n v="0"/>
    <s v=""/>
    <n v="0"/>
    <s v=""/>
    <s v=""/>
  </r>
  <r>
    <x v="1"/>
    <s v="Bergfeldweg 15"/>
    <s v="KG"/>
    <n v="5"/>
    <s v="04-Mittagsbetreuung"/>
    <n v="5"/>
    <s v="Lino grün"/>
    <n v="57.9"/>
    <s v="D"/>
    <n v="190"/>
    <n v="11001"/>
    <n v="0"/>
    <s v=""/>
    <n v="0"/>
    <s v=""/>
    <s v=""/>
  </r>
  <r>
    <x v="1"/>
    <s v="Bergfeldweg 15"/>
    <s v="KG"/>
    <n v="6"/>
    <s v="05-Elektroraum"/>
    <s v="M1"/>
    <s v="Fliesen"/>
    <n v="6.36"/>
    <s v="G"/>
    <n v="9"/>
    <n v="57.24"/>
    <n v="0"/>
    <s v=""/>
    <n v="0"/>
    <s v=""/>
    <s v=""/>
  </r>
  <r>
    <x v="1"/>
    <s v="Bergfeldweg 15"/>
    <s v="KG"/>
    <n v="7"/>
    <s v="06-WC"/>
    <n v="5"/>
    <s v="Fliesen"/>
    <n v="5.35"/>
    <s v="C"/>
    <n v="190"/>
    <n v="1016.4999999999999"/>
    <n v="0"/>
    <s v=""/>
    <n v="0"/>
    <s v=""/>
    <s v=""/>
  </r>
  <r>
    <x v="1"/>
    <s v="Bergfeldweg 15"/>
    <s v="KG"/>
    <n v="8"/>
    <s v="07-WC"/>
    <n v="5"/>
    <s v="Fliesen"/>
    <n v="4.42"/>
    <s v="C"/>
    <n v="190"/>
    <n v="839.8"/>
    <n v="0"/>
    <s v=""/>
    <n v="0"/>
    <s v=""/>
    <s v=""/>
  </r>
  <r>
    <x v="1"/>
    <s v="Bergfeldweg 15"/>
    <s v="KG"/>
    <n v="9"/>
    <s v="Pausenflur"/>
    <n v="5"/>
    <s v="Lino neu grün"/>
    <n v="108.54"/>
    <s v="F"/>
    <n v="190"/>
    <n v="20622.600000000002"/>
    <n v="0"/>
    <s v=""/>
    <n v="0"/>
    <s v=""/>
    <s v=""/>
  </r>
  <r>
    <x v="1"/>
    <s v="Bergfeldweg 15"/>
    <s v="KG"/>
    <n v="10"/>
    <s v="Werkstatt"/>
    <s v="M1"/>
    <s v="Lino"/>
    <n v="11.54"/>
    <s v="G"/>
    <n v="9"/>
    <n v="103.85999999999999"/>
    <n v="0"/>
    <s v=""/>
    <n v="0"/>
    <s v=""/>
    <s v=""/>
  </r>
  <r>
    <x v="1"/>
    <s v="Bergfeldweg 15"/>
    <s v="KG"/>
    <n v="11"/>
    <s v="15-Heizung"/>
    <s v="M1"/>
    <s v="Fliesen"/>
    <n v="23.48"/>
    <s v="G"/>
    <n v="9"/>
    <n v="211.32"/>
    <n v="0"/>
    <s v=""/>
    <n v="0"/>
    <s v=""/>
    <s v=""/>
  </r>
  <r>
    <x v="1"/>
    <s v="Bergfeldweg 15"/>
    <s v="KG"/>
    <n v="12"/>
    <s v="15a-Öltank"/>
    <s v="M1"/>
    <s v="Fliesen"/>
    <n v="58.89"/>
    <s v="G"/>
    <n v="9"/>
    <n v="530.01"/>
    <n v="0"/>
    <s v=""/>
    <n v="0"/>
    <s v=""/>
    <s v=""/>
  </r>
  <r>
    <x v="1"/>
    <s v="Bergfeldweg 15"/>
    <s v="KG"/>
    <n v="13"/>
    <s v="16-Lehrmittel"/>
    <s v="M1"/>
    <s v="Lino neu grün"/>
    <n v="63.63"/>
    <s v="G"/>
    <n v="9"/>
    <n v="572.67000000000007"/>
    <n v="0"/>
    <s v=""/>
    <n v="0"/>
    <s v=""/>
    <s v=""/>
  </r>
  <r>
    <x v="1"/>
    <s v="Bergfeldweg 15"/>
    <s v="KG"/>
    <n v="14"/>
    <s v="Treppenhaus"/>
    <n v="5"/>
    <s v="Steinzeug"/>
    <n v="8.09"/>
    <s v="E"/>
    <n v="190"/>
    <n v="1537.1"/>
    <n v="0"/>
    <s v=""/>
    <n v="0"/>
    <s v=""/>
    <s v=""/>
  </r>
  <r>
    <x v="1"/>
    <s v="Bergfeldweg 15"/>
    <s v="KG"/>
    <n v="15"/>
    <s v="Treppenhalle"/>
    <n v="5"/>
    <s v="Steinzeug "/>
    <n v="43.14"/>
    <s v="E"/>
    <n v="190"/>
    <n v="8196.6"/>
    <n v="0"/>
    <s v=""/>
    <n v="0"/>
    <s v=""/>
    <s v=""/>
  </r>
  <r>
    <x v="1"/>
    <s v="Bergfeldweg 15"/>
    <s v="KG"/>
    <n v="16"/>
    <s v="13-Reinigungspersonal"/>
    <n v="0"/>
    <s v="Beton Estrich"/>
    <n v="22.8"/>
    <s v="D"/>
    <n v="0"/>
    <n v="0"/>
    <s v=""/>
    <s v=""/>
    <s v=""/>
    <s v=""/>
    <s v=""/>
  </r>
  <r>
    <x v="1"/>
    <s v="Bergfeldweg 15"/>
    <s v="KG"/>
    <n v="17"/>
    <s v="11a-Lager"/>
    <s v="M1"/>
    <s v="Lino neu blau"/>
    <n v="29.6"/>
    <s v="G"/>
    <n v="9"/>
    <n v="266.40000000000003"/>
    <n v="0"/>
    <s v=""/>
    <n v="0"/>
    <s v=""/>
    <s v=""/>
  </r>
  <r>
    <x v="1"/>
    <s v="Bergfeldweg 15"/>
    <s v="KG"/>
    <n v="18"/>
    <s v="11-Mittagessenbetreuung"/>
    <n v="5"/>
    <s v="Lino neu blau"/>
    <n v="53.74"/>
    <s v="D"/>
    <n v="190"/>
    <n v="10210.6"/>
    <n v="0"/>
    <s v=""/>
    <n v="0"/>
    <s v=""/>
    <s v=""/>
  </r>
  <r>
    <x v="1"/>
    <s v="Bergfeldweg 15"/>
    <s v="KG"/>
    <n v="19"/>
    <s v="10a-Mittagsessenbetreuung"/>
    <n v="5"/>
    <s v="Beton "/>
    <n v="14.75"/>
    <s v="D"/>
    <n v="190"/>
    <n v="2802.5"/>
    <n v="0"/>
    <s v=""/>
    <n v="0"/>
    <s v=""/>
    <s v=""/>
  </r>
  <r>
    <x v="1"/>
    <s v="Bergfeldweg 15"/>
    <s v="KG"/>
    <n v="20"/>
    <s v="10 Mitagsessenbetreuung"/>
    <n v="5"/>
    <s v="Lino neu blau"/>
    <n v="68.56"/>
    <s v="D"/>
    <n v="190"/>
    <n v="13026.4"/>
    <n v="0"/>
    <s v=""/>
    <n v="0"/>
    <s v=""/>
    <s v=""/>
  </r>
  <r>
    <x v="1"/>
    <s v="Bergfeldweg 15"/>
    <s v="KG"/>
    <n v="21"/>
    <s v="09-Mittagsessenbetreuung"/>
    <n v="5"/>
    <s v="Lino neu grün"/>
    <n v="14.75"/>
    <s v="D"/>
    <n v="190"/>
    <n v="2802.5"/>
    <n v="0"/>
    <s v=""/>
    <n v="0"/>
    <s v=""/>
    <s v=""/>
  </r>
  <r>
    <x v="1"/>
    <s v="Bergfeldweg 15"/>
    <s v="KG"/>
    <n v="22"/>
    <s v="08-Mitagsessenbetreuung"/>
    <n v="5"/>
    <s v="Lino neu grün"/>
    <n v="55.54"/>
    <s v="D"/>
    <n v="190"/>
    <n v="10552.6"/>
    <n v="0"/>
    <s v=""/>
    <n v="0"/>
    <s v=""/>
    <s v=""/>
  </r>
  <r>
    <x v="1"/>
    <s v="Bergfeldweg 15"/>
    <s v="KG"/>
    <n v="23"/>
    <s v="Flur"/>
    <n v="5"/>
    <s v="Lino"/>
    <n v="36.229999999999997"/>
    <s v="F"/>
    <n v="190"/>
    <n v="6883.7"/>
    <n v="0"/>
    <s v=""/>
    <n v="0"/>
    <s v=""/>
    <s v=""/>
  </r>
  <r>
    <x v="1"/>
    <s v="Bergfeldweg 15"/>
    <s v="EG"/>
    <n v="1"/>
    <s v="Treppenhaus"/>
    <n v="5"/>
    <s v="Fliesen"/>
    <n v="16.12"/>
    <s v="E"/>
    <n v="190"/>
    <n v="3062.8"/>
    <n v="0"/>
    <s v=""/>
    <n v="0"/>
    <s v=""/>
    <s v=""/>
  </r>
  <r>
    <x v="1"/>
    <s v="Bergfeldweg 15"/>
    <s v="EG"/>
    <n v="2"/>
    <s v="02-Klassenzimmer"/>
    <n v="5"/>
    <s v="Lino neu grün"/>
    <n v="57.9"/>
    <s v="B"/>
    <n v="190"/>
    <n v="11001"/>
    <n v="0"/>
    <s v=""/>
    <n v="0"/>
    <s v=""/>
    <s v=""/>
  </r>
  <r>
    <x v="1"/>
    <s v="Bergfeldweg 15"/>
    <s v="EG"/>
    <n v="3"/>
    <s v="03-Klassenzimmer"/>
    <n v="5"/>
    <s v="Lino grün"/>
    <n v="57.9"/>
    <s v="B"/>
    <n v="190"/>
    <n v="11001"/>
    <n v="0"/>
    <s v=""/>
    <n v="0"/>
    <s v=""/>
    <s v=""/>
  </r>
  <r>
    <x v="1"/>
    <s v="Bergfeldweg 15"/>
    <s v="EG"/>
    <n v="4"/>
    <s v="04-WC Mädchen"/>
    <n v="5"/>
    <s v="Fliesen"/>
    <n v="16.809999999999999"/>
    <s v="C"/>
    <n v="190"/>
    <n v="3193.8999999999996"/>
    <n v="0"/>
    <s v=""/>
    <n v="0"/>
    <s v=""/>
    <s v=""/>
  </r>
  <r>
    <x v="1"/>
    <s v="Bergfeldweg 15"/>
    <s v="EG"/>
    <n v="5"/>
    <s v="10-WC"/>
    <n v="5"/>
    <s v="Fliesen"/>
    <n v="5.98"/>
    <s v="C"/>
    <n v="190"/>
    <n v="1136.2"/>
    <n v="0"/>
    <s v=""/>
    <n v="0"/>
    <s v=""/>
    <s v=""/>
  </r>
  <r>
    <x v="1"/>
    <s v="Bergfeldweg 15"/>
    <s v="EG"/>
    <n v="6"/>
    <s v="10-WC"/>
    <n v="5"/>
    <s v="Fliesen"/>
    <n v="11.52"/>
    <s v="C"/>
    <n v="190"/>
    <n v="2188.7999999999997"/>
    <n v="0"/>
    <s v=""/>
    <n v="0"/>
    <s v=""/>
    <s v=""/>
  </r>
  <r>
    <x v="1"/>
    <s v="Bergfeldweg 15"/>
    <s v="EG"/>
    <n v="17"/>
    <s v="11-Klassenzimmer"/>
    <n v="5"/>
    <s v="Lino"/>
    <n v="57.23"/>
    <s v="B"/>
    <n v="190"/>
    <n v="10873.699999999999"/>
    <n v="0"/>
    <s v=""/>
    <n v="0"/>
    <s v=""/>
    <s v=""/>
  </r>
  <r>
    <x v="1"/>
    <s v="Bergfeldweg 15"/>
    <s v="EG"/>
    <n v="18"/>
    <s v="Pausenhalle"/>
    <n v="5"/>
    <s v="Fliesen"/>
    <n v="50.82"/>
    <s v="D"/>
    <n v="190"/>
    <n v="9655.7999999999993"/>
    <n v="0"/>
    <s v=""/>
    <n v="0"/>
    <s v=""/>
    <s v=""/>
  </r>
  <r>
    <x v="1"/>
    <s v="Bergfeldweg 15"/>
    <s v="EG"/>
    <n v="19"/>
    <s v="09-Gruppenraum"/>
    <n v="5"/>
    <s v="Lino blau"/>
    <n v="22.8"/>
    <s v="D"/>
    <n v="190"/>
    <n v="4332"/>
    <n v="0"/>
    <s v=""/>
    <n v="0"/>
    <s v=""/>
    <s v=""/>
  </r>
  <r>
    <x v="1"/>
    <s v="Bergfeldweg 15"/>
    <s v="EG"/>
    <n v="20"/>
    <s v="08a-Garderobe"/>
    <n v="5"/>
    <s v="Fliesen"/>
    <n v="12.27"/>
    <s v="B"/>
    <n v="190"/>
    <n v="2331.2999999999997"/>
    <n v="0"/>
    <s v=""/>
    <n v="0"/>
    <s v=""/>
    <s v=""/>
  </r>
  <r>
    <x v="1"/>
    <s v="Bergfeldweg 15"/>
    <s v="EG"/>
    <n v="21"/>
    <s v="08-Klassenzimmer"/>
    <n v="5"/>
    <s v="Lino blau"/>
    <n v="71.56"/>
    <s v="B"/>
    <n v="190"/>
    <n v="13596.4"/>
    <n v="0"/>
    <s v=""/>
    <n v="0"/>
    <s v=""/>
    <s v=""/>
  </r>
  <r>
    <x v="1"/>
    <s v="Bergfeldweg 15"/>
    <s v="EG"/>
    <n v="22"/>
    <s v="07a-Garderobe"/>
    <n v="5"/>
    <s v="Fliesen"/>
    <n v="13.02"/>
    <s v="B"/>
    <n v="190"/>
    <n v="2473.7999999999997"/>
    <n v="0"/>
    <s v=""/>
    <n v="0"/>
    <s v=""/>
    <s v=""/>
  </r>
  <r>
    <x v="1"/>
    <s v="Bergfeldweg 15"/>
    <s v="EG"/>
    <n v="23"/>
    <s v="07-Klassenzimmer"/>
    <n v="5"/>
    <s v="Lino blau"/>
    <n v="68.56"/>
    <s v="B"/>
    <n v="190"/>
    <n v="13026.4"/>
    <n v="0"/>
    <s v=""/>
    <n v="0"/>
    <s v=""/>
    <s v=""/>
  </r>
  <r>
    <x v="1"/>
    <s v="Bergfeldweg 15"/>
    <s v="EG"/>
    <n v="24"/>
    <s v="06-Kopierer"/>
    <n v="1"/>
    <s v="Fliesen"/>
    <n v="13.02"/>
    <s v="G"/>
    <n v="38"/>
    <n v="494.76"/>
    <n v="0"/>
    <s v=""/>
    <n v="0"/>
    <s v=""/>
    <s v=""/>
  </r>
  <r>
    <x v="1"/>
    <s v="Bergfeldweg 15"/>
    <s v="EG"/>
    <n v="25"/>
    <s v="05-Büro"/>
    <n v="3"/>
    <s v="Lino"/>
    <n v="26.24"/>
    <s v="A"/>
    <n v="114"/>
    <n v="2991.3599999999997"/>
    <n v="0"/>
    <s v=""/>
    <n v="0"/>
    <s v=""/>
    <s v=""/>
  </r>
  <r>
    <x v="1"/>
    <s v="Bergfeldweg 15"/>
    <s v="EG"/>
    <n v="26"/>
    <s v="01-Büro"/>
    <n v="3"/>
    <s v="Lino blau"/>
    <n v="28.52"/>
    <s v="A"/>
    <n v="114"/>
    <n v="3251.2799999999997"/>
    <n v="0"/>
    <s v=""/>
    <n v="0"/>
    <s v=""/>
    <s v=""/>
  </r>
  <r>
    <x v="1"/>
    <s v="Bergfeldweg 15"/>
    <s v="EG"/>
    <n v="27"/>
    <s v="Pausenflur"/>
    <n v="5"/>
    <s v="Fliesen"/>
    <n v="47.61"/>
    <s v="F"/>
    <n v="190"/>
    <n v="9045.9"/>
    <n v="0"/>
    <s v=""/>
    <n v="0"/>
    <s v=""/>
    <s v=""/>
  </r>
  <r>
    <x v="1"/>
    <s v="Bergfeldweg 15"/>
    <s v="EG"/>
    <n v="28"/>
    <s v="Pausenflur"/>
    <n v="5"/>
    <s v="Fliesen"/>
    <n v="82.41"/>
    <s v="F"/>
    <n v="190"/>
    <n v="15657.9"/>
    <n v="0"/>
    <s v=""/>
    <n v="0"/>
    <s v=""/>
    <s v=""/>
  </r>
  <r>
    <x v="1"/>
    <s v="Bergfeldweg 15"/>
    <s v="OG"/>
    <n v="1"/>
    <s v="Treppenhaus"/>
    <n v="5"/>
    <s v="Fliesen"/>
    <n v="16.12"/>
    <s v="E"/>
    <n v="190"/>
    <n v="3062.8"/>
    <n v="0"/>
    <s v=""/>
    <n v="0"/>
    <s v=""/>
    <s v=""/>
  </r>
  <r>
    <x v="1"/>
    <s v="Bergfeldweg 15"/>
    <s v="OG"/>
    <n v="2"/>
    <s v="01-Klassenzimmer"/>
    <n v="5"/>
    <s v="Lino grün"/>
    <n v="57.9"/>
    <s v="B"/>
    <n v="190"/>
    <n v="11001"/>
    <n v="0"/>
    <s v=""/>
    <n v="0"/>
    <s v=""/>
    <s v=""/>
  </r>
  <r>
    <x v="1"/>
    <s v="Bergfeldweg 15"/>
    <s v="OG"/>
    <n v="3"/>
    <s v="02-Klassenzimmer"/>
    <n v="5"/>
    <s v="Lino grün"/>
    <n v="57.9"/>
    <s v="B"/>
    <n v="190"/>
    <n v="11001"/>
    <n v="0"/>
    <s v=""/>
    <n v="0"/>
    <s v=""/>
    <s v=""/>
  </r>
  <r>
    <x v="1"/>
    <s v="Bergfeldweg 15"/>
    <s v="OG"/>
    <n v="4"/>
    <s v="03-WC Mädchen"/>
    <n v="5"/>
    <s v="Fliesen"/>
    <n v="16.809999999999999"/>
    <s v="C"/>
    <n v="190"/>
    <n v="3193.8999999999996"/>
    <n v="0"/>
    <s v=""/>
    <n v="0"/>
    <s v=""/>
    <s v=""/>
  </r>
  <r>
    <x v="1"/>
    <s v="Bergfeldweg 15"/>
    <s v="OG"/>
    <n v="5"/>
    <s v="08-Beratungsraum JaS"/>
    <n v="5"/>
    <s v="Lino blau"/>
    <n v="11.48"/>
    <s v="A"/>
    <n v="190"/>
    <n v="2181.2000000000003"/>
    <n v="0"/>
    <s v=""/>
    <n v="0"/>
    <s v=""/>
    <s v=""/>
  </r>
  <r>
    <x v="1"/>
    <s v="Bergfeldweg 15"/>
    <s v="OG"/>
    <n v="6"/>
    <s v="09-WC"/>
    <n v="5"/>
    <s v="Fliesen"/>
    <n v="5.98"/>
    <s v="C"/>
    <n v="190"/>
    <n v="1136.2"/>
    <n v="0"/>
    <s v=""/>
    <n v="0"/>
    <s v=""/>
    <s v=""/>
  </r>
  <r>
    <x v="1"/>
    <s v="Bergfeldweg 15"/>
    <s v="OG"/>
    <n v="7"/>
    <s v="09-WC"/>
    <n v="5"/>
    <s v="Fliesen"/>
    <n v="8.4700000000000006"/>
    <s v="C"/>
    <n v="190"/>
    <n v="1609.3000000000002"/>
    <n v="0"/>
    <s v=""/>
    <n v="0"/>
    <s v=""/>
    <s v=""/>
  </r>
  <r>
    <x v="1"/>
    <s v="Bergfeldweg 15"/>
    <s v="OG"/>
    <n v="8"/>
    <s v="10-WC"/>
    <n v="5"/>
    <s v="Fliesen"/>
    <n v="2.72"/>
    <s v="C"/>
    <n v="190"/>
    <n v="516.80000000000007"/>
    <n v="0"/>
    <s v=""/>
    <n v="0"/>
    <s v=""/>
    <s v=""/>
  </r>
  <r>
    <x v="1"/>
    <s v="Bergfeldweg 15"/>
    <s v="OG"/>
    <n v="13"/>
    <s v="Treppenhalle"/>
    <n v="5"/>
    <s v="Fliesen"/>
    <n v="50.82"/>
    <s v="E"/>
    <n v="190"/>
    <n v="9655.7999999999993"/>
    <n v="0"/>
    <s v=""/>
    <n v="0"/>
    <s v=""/>
    <s v=""/>
  </r>
  <r>
    <x v="1"/>
    <s v="Bergfeldweg 15"/>
    <s v="OG"/>
    <n v="14"/>
    <s v="07-Bibliothek"/>
    <n v="3"/>
    <s v="Lino blau"/>
    <n v="22.8"/>
    <s v="A"/>
    <n v="114"/>
    <n v="2599.2000000000003"/>
    <n v="0"/>
    <s v=""/>
    <n v="0"/>
    <s v=""/>
    <s v=""/>
  </r>
  <r>
    <x v="1"/>
    <s v="Bergfeldweg 15"/>
    <s v="OG"/>
    <n v="15"/>
    <s v="04a-Garderobe"/>
    <n v="5"/>
    <s v="Lino blau"/>
    <n v="12.27"/>
    <s v="F"/>
    <n v="190"/>
    <n v="2331.2999999999997"/>
    <n v="0"/>
    <s v=""/>
    <n v="0"/>
    <s v=""/>
    <s v=""/>
  </r>
  <r>
    <x v="1"/>
    <s v="Bergfeldweg 15"/>
    <s v="OG"/>
    <n v="16"/>
    <s v="04-Klassenzimmer"/>
    <n v="5"/>
    <s v="Lino blau "/>
    <n v="71.56"/>
    <s v="B"/>
    <n v="190"/>
    <n v="13596.4"/>
    <n v="0"/>
    <s v=""/>
    <n v="0"/>
    <s v=""/>
    <s v=""/>
  </r>
  <r>
    <x v="1"/>
    <s v="Bergfeldweg 15"/>
    <s v="OG"/>
    <n v="17"/>
    <s v="Pausenflur"/>
    <n v="5"/>
    <s v="Fliesen"/>
    <n v="91.9"/>
    <s v="F"/>
    <n v="190"/>
    <n v="17461"/>
    <n v="0"/>
    <s v=""/>
    <n v="0"/>
    <s v=""/>
    <s v=""/>
  </r>
  <r>
    <x v="1"/>
    <s v="Bergfeldweg 15"/>
    <s v="OG"/>
    <n v="18"/>
    <s v="05a-Garderobe"/>
    <n v="5"/>
    <s v="Lino blau "/>
    <n v="13.02"/>
    <s v="B"/>
    <n v="190"/>
    <n v="2473.7999999999997"/>
    <n v="0"/>
    <s v=""/>
    <n v="0"/>
    <s v=""/>
    <s v=""/>
  </r>
  <r>
    <x v="1"/>
    <s v="Bergfeldweg 15"/>
    <s v="OG"/>
    <n v="19"/>
    <s v="05-Klassenzimmer"/>
    <n v="5"/>
    <s v="Lino blau"/>
    <n v="68.56"/>
    <s v="B"/>
    <n v="190"/>
    <n v="13026.4"/>
    <n v="0"/>
    <s v=""/>
    <n v="0"/>
    <s v=""/>
    <s v=""/>
  </r>
  <r>
    <x v="1"/>
    <s v="Bergfeldweg 15"/>
    <s v="OG"/>
    <n v="20"/>
    <s v="06a-Garderobe"/>
    <n v="5"/>
    <s v="Lino blau"/>
    <n v="13.02"/>
    <s v="F"/>
    <n v="190"/>
    <n v="2473.7999999999997"/>
    <n v="0"/>
    <s v=""/>
    <n v="0"/>
    <s v=""/>
    <s v=""/>
  </r>
  <r>
    <x v="1"/>
    <s v="Bergfeldweg 15"/>
    <s v="OG"/>
    <n v="21"/>
    <s v="06-Klassenzimmer"/>
    <n v="5"/>
    <s v="Lino blau"/>
    <n v="55.54"/>
    <s v="B"/>
    <n v="190"/>
    <n v="10552.6"/>
    <n v="0"/>
    <s v=""/>
    <n v="0"/>
    <s v=""/>
    <s v=""/>
  </r>
  <r>
    <x v="1"/>
    <s v="Bergfeldweg 15"/>
    <s v="OG"/>
    <n v="22"/>
    <s v="Pausenflur"/>
    <n v="5"/>
    <s v="Fliesen"/>
    <n v="41.02"/>
    <s v="F"/>
    <n v="190"/>
    <n v="7793.8"/>
    <n v="0"/>
    <s v=""/>
    <n v="0"/>
    <s v=""/>
    <s v=""/>
  </r>
  <r>
    <x v="2"/>
    <s v="Bergfeldweg 15"/>
    <s v="EG"/>
    <n v="7"/>
    <s v="WC"/>
    <n v="5"/>
    <s v="Fliesen"/>
    <n v="10.78"/>
    <s v="C"/>
    <n v="190"/>
    <n v="2048.1999999999998"/>
    <n v="0"/>
    <s v=""/>
    <n v="0"/>
    <s v=""/>
    <s v=""/>
  </r>
  <r>
    <x v="2"/>
    <s v="Bergfeldweg 15"/>
    <s v="EG"/>
    <n v="8"/>
    <s v="WC"/>
    <n v="5"/>
    <s v="Fliesen"/>
    <n v="11.8"/>
    <s v="C"/>
    <n v="190"/>
    <n v="2242"/>
    <n v="0"/>
    <s v=""/>
    <n v="0"/>
    <s v=""/>
    <s v=""/>
  </r>
  <r>
    <x v="2"/>
    <s v="Bergfeldweg 15"/>
    <s v="EG"/>
    <n v="9"/>
    <s v="Flur "/>
    <n v="3"/>
    <s v="Fliesen"/>
    <n v="41.69"/>
    <s v="F"/>
    <n v="114"/>
    <n v="4752.66"/>
    <n v="0"/>
    <s v=""/>
    <n v="0"/>
    <s v=""/>
    <s v=""/>
  </r>
  <r>
    <x v="2"/>
    <s v="Bergfeldweg 15"/>
    <s v="EG"/>
    <n v="10"/>
    <s v="Umkleide"/>
    <n v="5"/>
    <s v="Fliesen"/>
    <n v="35.61"/>
    <s v="C"/>
    <n v="190"/>
    <n v="6765.9"/>
    <n v="0"/>
    <s v=""/>
    <n v="0"/>
    <s v=""/>
    <s v=""/>
  </r>
  <r>
    <x v="2"/>
    <s v="Bergfeldweg 15"/>
    <s v="EG"/>
    <n v="11"/>
    <s v="Waschraum"/>
    <n v="5"/>
    <s v="Fliesen"/>
    <n v="15.95"/>
    <s v="C"/>
    <n v="190"/>
    <n v="3030.5"/>
    <n v="0"/>
    <s v=""/>
    <n v="0"/>
    <s v=""/>
    <s v=""/>
  </r>
  <r>
    <x v="2"/>
    <s v="Bergfeldweg 15"/>
    <s v="EG"/>
    <n v="12"/>
    <s v="Turnhalle"/>
    <n v="5"/>
    <s v="Parkett/Fliesen"/>
    <n v="378.2"/>
    <s v="I"/>
    <n v="190"/>
    <n v="71858"/>
    <n v="0"/>
    <s v=""/>
    <n v="0"/>
    <s v=""/>
    <s v=""/>
  </r>
  <r>
    <x v="2"/>
    <s v="Bergfeldweg 15"/>
    <s v="EG"/>
    <n v="13"/>
    <s v="Vorplatz"/>
    <n v="5"/>
    <s v="Fliesen"/>
    <n v="26.16"/>
    <s v="L"/>
    <n v="190"/>
    <n v="4970.3999999999996"/>
    <n v="0"/>
    <s v=""/>
    <n v="0"/>
    <s v=""/>
    <s v=""/>
  </r>
  <r>
    <x v="2"/>
    <s v="Bergfeldweg 15"/>
    <s v="EG"/>
    <n v="14"/>
    <s v="Umkleide"/>
    <n v="5"/>
    <s v="Fliesen"/>
    <n v="22.27"/>
    <s v="C"/>
    <n v="190"/>
    <n v="4231.3"/>
    <n v="0"/>
    <s v=""/>
    <n v="0"/>
    <s v=""/>
    <s v=""/>
  </r>
  <r>
    <x v="2"/>
    <s v="Bergfeldweg 15"/>
    <s v="EG"/>
    <n v="15"/>
    <s v="Waschraum "/>
    <n v="5"/>
    <s v="Fliesen"/>
    <n v="13.81"/>
    <s v="C"/>
    <n v="190"/>
    <n v="2623.9"/>
    <n v="0"/>
    <s v=""/>
    <n v="0"/>
    <s v=""/>
    <s v=""/>
  </r>
  <r>
    <x v="2"/>
    <s v="Bergfeldweg 15"/>
    <s v="EG"/>
    <n v="16"/>
    <s v="Lehrer"/>
    <n v="5"/>
    <s v="Fliesen"/>
    <n v="11.87"/>
    <s v="C"/>
    <n v="190"/>
    <n v="2255.2999999999997"/>
    <n v="0"/>
    <s v=""/>
    <n v="0"/>
    <s v=""/>
    <s v=""/>
  </r>
  <r>
    <x v="2"/>
    <s v="Bergfeldweg 15"/>
    <s v="OG"/>
    <n v="9"/>
    <s v="Gymnastikraum"/>
    <n v="5"/>
    <s v="Gymnastikboden"/>
    <n v="197.91"/>
    <s v="I"/>
    <n v="190"/>
    <n v="37602.9"/>
    <n v="0"/>
    <s v=""/>
    <n v="0"/>
    <s v=""/>
    <s v=""/>
  </r>
  <r>
    <x v="2"/>
    <s v="Bergfeldweg 15"/>
    <s v="OG"/>
    <n v="10"/>
    <s v="Geräte "/>
    <s v="M1"/>
    <s v="Lino"/>
    <n v="11.95"/>
    <s v="G"/>
    <n v="9"/>
    <n v="107.55"/>
    <n v="0"/>
    <s v=""/>
    <n v="0"/>
    <s v=""/>
    <s v=""/>
  </r>
  <r>
    <x v="2"/>
    <s v="Bergfeldweg 15"/>
    <s v="OG"/>
    <n v="11"/>
    <s v="Umkeide"/>
    <n v="5"/>
    <s v="Lino"/>
    <n v="11.72"/>
    <s v="C"/>
    <n v="190"/>
    <n v="2226.8000000000002"/>
    <n v="0"/>
    <s v=""/>
    <n v="0"/>
    <s v=""/>
    <s v=""/>
  </r>
  <r>
    <x v="2"/>
    <s v="Bergfeldweg 15"/>
    <s v="OG"/>
    <n v="12"/>
    <s v="Treppenhaus"/>
    <n v="5"/>
    <s v="Fliesen"/>
    <n v="10.56"/>
    <s v="E"/>
    <n v="190"/>
    <n v="2006.4"/>
    <n v="0"/>
    <s v=""/>
    <n v="0"/>
    <s v=""/>
    <s v=""/>
  </r>
  <r>
    <x v="3"/>
    <s v="Mittenwalder Straße 14"/>
    <s v="EG"/>
    <n v="1"/>
    <s v="Saal (Reinigung auf Abruf)"/>
    <n v="0"/>
    <s v="Parkett"/>
    <n v="256.12"/>
    <s v="D"/>
    <n v="0"/>
    <n v="0"/>
    <s v=""/>
    <s v=""/>
    <s v=""/>
    <s v=""/>
    <s v=""/>
  </r>
  <r>
    <x v="3"/>
    <s v="Mittenwalder Straße 14"/>
    <s v="EG"/>
    <n v="2"/>
    <s v="Bühne (Reinigung auf Abruf)"/>
    <n v="0"/>
    <s v="Parkett"/>
    <n v="50"/>
    <s v="D"/>
    <n v="0"/>
    <n v="0"/>
    <s v=""/>
    <s v=""/>
    <s v=""/>
    <s v=""/>
    <s v=""/>
  </r>
  <r>
    <x v="3"/>
    <s v="Mittenwalder Straße 14"/>
    <s v="EG"/>
    <n v="3"/>
    <s v="Foyer+Garderobe "/>
    <n v="1"/>
    <s v="Steinzeug"/>
    <n v="41.8"/>
    <s v="F"/>
    <n v="52"/>
    <n v="2173.6"/>
    <n v="0"/>
    <s v=""/>
    <n v="0"/>
    <s v=""/>
    <s v=""/>
  </r>
  <r>
    <x v="4"/>
    <s v="Mittenwalder Straße 14"/>
    <s v="EG"/>
    <n v="4"/>
    <s v="WC Damen öffentlich"/>
    <n v="7"/>
    <s v="Fliesen"/>
    <n v="8.5"/>
    <s v="H"/>
    <n v="365"/>
    <n v="3102.5"/>
    <n v="0"/>
    <s v=""/>
    <n v="0"/>
    <s v=""/>
    <s v=""/>
  </r>
  <r>
    <x v="4"/>
    <s v="Mittenwalder Straße 14"/>
    <s v="EG"/>
    <n v="5"/>
    <s v="WC Herren öffentlich"/>
    <n v="7"/>
    <s v="Fliesen"/>
    <n v="8.5"/>
    <s v="H"/>
    <n v="365"/>
    <n v="3102.5"/>
    <n v="0"/>
    <s v=""/>
    <n v="0"/>
    <s v=""/>
    <s v=""/>
  </r>
  <r>
    <x v="4"/>
    <s v="Mittenwalder Straße 14"/>
    <s v="EG"/>
    <n v="6"/>
    <s v="WC Behinderten öffentlich"/>
    <n v="7"/>
    <s v="Fliesen"/>
    <n v="8.9"/>
    <s v="H"/>
    <n v="365"/>
    <n v="3248.5"/>
    <n v="0"/>
    <s v=""/>
    <n v="0"/>
    <s v=""/>
    <s v=""/>
  </r>
  <r>
    <x v="4"/>
    <s v="Mittenwalder Straße 14"/>
    <s v="EG"/>
    <n v="7"/>
    <s v="Treppenhaus (Reinigung auf Abruf)"/>
    <n v="0"/>
    <s v="Steinzeug"/>
    <n v="15"/>
    <s v="E"/>
    <n v="0"/>
    <n v="0"/>
    <s v=""/>
    <s v=""/>
    <s v=""/>
    <s v=""/>
    <s v=""/>
  </r>
  <r>
    <x v="3"/>
    <s v="Mittenwalder Straße 14"/>
    <s v="OG"/>
    <n v="8"/>
    <s v="Voraum Empore (Reinigung auf Abruf)"/>
    <n v="0"/>
    <s v="Textil"/>
    <n v="5"/>
    <s v="F"/>
    <n v="0"/>
    <n v="0"/>
    <s v=""/>
    <s v=""/>
    <s v=""/>
    <s v=""/>
    <s v=""/>
  </r>
  <r>
    <x v="3"/>
    <s v="Mittenwalder Straße 14"/>
    <s v="OG"/>
    <n v="9"/>
    <s v="Empore (Reinigung auf Abruf)"/>
    <n v="0"/>
    <s v="Textil"/>
    <n v="30"/>
    <s v="F"/>
    <n v="0"/>
    <n v="0"/>
    <s v=""/>
    <s v=""/>
    <s v=""/>
    <s v=""/>
    <s v=""/>
  </r>
  <r>
    <x v="5"/>
    <s v="Schlehdorfer Straße 44"/>
    <s v="EG"/>
    <n v="1"/>
    <s v="Schaltwarte/Büro"/>
    <n v="1"/>
    <s v="Lino"/>
    <n v="31.05"/>
    <s v="A"/>
    <n v="52"/>
    <n v="1614.6000000000001"/>
    <n v="0"/>
    <s v=""/>
    <n v="0"/>
    <s v=""/>
    <s v=""/>
  </r>
  <r>
    <x v="5"/>
    <s v="Schlehdorfer Straße 44"/>
    <s v="EG"/>
    <n v="2"/>
    <s v="Labor"/>
    <s v="M1"/>
    <s v="Fliesen/Steinzeug"/>
    <n v="16.71"/>
    <s v="K"/>
    <n v="12"/>
    <n v="200.52"/>
    <n v="0"/>
    <s v=""/>
    <n v="0"/>
    <s v=""/>
    <s v=""/>
  </r>
  <r>
    <x v="5"/>
    <s v="Schlehdorfer Straße 44"/>
    <s v="EG"/>
    <n v="3"/>
    <s v="Abstellraum"/>
    <s v="M1"/>
    <s v="Fliesen/Steinzeug"/>
    <n v="7.06"/>
    <s v="G"/>
    <n v="12"/>
    <n v="84.72"/>
    <n v="0"/>
    <s v=""/>
    <n v="0"/>
    <s v=""/>
    <s v=""/>
  </r>
  <r>
    <x v="5"/>
    <s v="Schlehdorfer Straße 44"/>
    <s v="EG"/>
    <n v="4"/>
    <s v="Umkleinde Schwarz"/>
    <n v="1"/>
    <s v="Fliesen/Steinzeug"/>
    <n v="6.65"/>
    <s v="C"/>
    <n v="52"/>
    <n v="345.8"/>
    <n v="0"/>
    <s v=""/>
    <n v="0"/>
    <s v=""/>
    <s v=""/>
  </r>
  <r>
    <x v="5"/>
    <s v="Schlehdorfer Straße 44"/>
    <s v="EG"/>
    <n v="5"/>
    <s v="Waschraum"/>
    <n v="1"/>
    <s v="Fliesen/Steinzeug"/>
    <n v="8.67"/>
    <s v="C"/>
    <n v="52"/>
    <n v="450.84"/>
    <n v="0"/>
    <s v=""/>
    <n v="0"/>
    <s v=""/>
    <s v=""/>
  </r>
  <r>
    <x v="5"/>
    <s v="Schlehdorfer Straße 44"/>
    <s v="EG"/>
    <n v="6"/>
    <s v="Umkleine Weiß"/>
    <n v="1"/>
    <s v="Fliesen/Steinzeug"/>
    <n v="6.36"/>
    <s v="C"/>
    <n v="52"/>
    <n v="330.72"/>
    <n v="0"/>
    <s v=""/>
    <n v="0"/>
    <s v=""/>
    <s v=""/>
  </r>
  <r>
    <x v="5"/>
    <s v="Schlehdorfer Straße 44"/>
    <s v="EG"/>
    <n v="7"/>
    <s v="WC"/>
    <n v="1"/>
    <s v="Fliesen/Steinzeug"/>
    <n v="3.63"/>
    <s v="C"/>
    <n v="52"/>
    <n v="188.76"/>
    <n v="0"/>
    <s v=""/>
    <n v="0"/>
    <s v=""/>
    <s v=""/>
  </r>
  <r>
    <x v="5"/>
    <s v="Schlehdorfer Straße 44"/>
    <s v="EG"/>
    <n v="8"/>
    <s v="Flur mit Treppe KG"/>
    <n v="1"/>
    <s v="Fliesen/Steinzeug"/>
    <n v="35"/>
    <s v="F"/>
    <n v="52"/>
    <n v="1820"/>
    <n v="0"/>
    <s v=""/>
    <n v="0"/>
    <s v=""/>
    <s v=""/>
  </r>
  <r>
    <x v="5"/>
    <s v="Schlehdorfer Straße 44"/>
    <s v="EG"/>
    <n v="9"/>
    <s v="Abstellraum"/>
    <s v="M1"/>
    <s v="Fliesen/Steinzeug"/>
    <n v="7.06"/>
    <s v="G"/>
    <n v="12"/>
    <n v="84.72"/>
    <n v="0"/>
    <s v=""/>
    <n v="0"/>
    <s v=""/>
    <s v=""/>
  </r>
  <r>
    <x v="5"/>
    <s v="Schlehdorfer Straße 44"/>
    <s v="EG"/>
    <n v="10"/>
    <s v="Lager/Werkstatt"/>
    <s v="M1"/>
    <s v="Estrich /Epo"/>
    <n v="25"/>
    <s v="G"/>
    <n v="12"/>
    <n v="300"/>
    <n v="0"/>
    <s v=""/>
    <n v="0"/>
    <s v=""/>
    <s v=""/>
  </r>
  <r>
    <x v="5"/>
    <s v="Schlehdorfer Straße 44"/>
    <s v="KG"/>
    <n v="11"/>
    <s v="KG Gesamt"/>
    <s v="J6"/>
    <s v="Estrich /Epo"/>
    <n v="189.15"/>
    <s v="G"/>
    <n v="6"/>
    <n v="1134.9000000000001"/>
    <n v="0"/>
    <s v=""/>
    <n v="0"/>
    <s v=""/>
    <s v=""/>
  </r>
  <r>
    <x v="6"/>
    <s v="Bahnhofstraße 23"/>
    <s v="EG"/>
    <n v="1"/>
    <s v="Leeseraum"/>
    <n v="2"/>
    <s v="Gußasphalt"/>
    <n v="67.42"/>
    <s v="D"/>
    <n v="104"/>
    <n v="7011.68"/>
    <n v="0"/>
    <s v=""/>
    <n v="0"/>
    <s v=""/>
    <s v=""/>
  </r>
  <r>
    <x v="6"/>
    <s v="Bahnhofstraße 23"/>
    <s v="EG"/>
    <n v="2"/>
    <s v="Zugang"/>
    <n v="5"/>
    <s v="beschichtet"/>
    <n v="12.58"/>
    <s v="F"/>
    <n v="250"/>
    <n v="3145"/>
    <n v="0"/>
    <s v=""/>
    <n v="0"/>
    <s v=""/>
    <s v=""/>
  </r>
  <r>
    <x v="6"/>
    <s v="Bahnhofstraße 23"/>
    <s v="EG"/>
    <n v="3"/>
    <s v="TI Büro 1"/>
    <n v="5"/>
    <s v="Gußasphalt"/>
    <n v="35.75"/>
    <s v="A"/>
    <n v="250"/>
    <n v="8937.5"/>
    <n v="0"/>
    <s v=""/>
    <n v="0"/>
    <s v=""/>
    <s v=""/>
  </r>
  <r>
    <x v="6"/>
    <s v="Bahnhofstraße 23"/>
    <s v="EG"/>
    <n v="4"/>
    <s v="Teeküche"/>
    <n v="2"/>
    <s v="Linoleum"/>
    <n v="12.28"/>
    <s v="D"/>
    <n v="104"/>
    <n v="1277.1199999999999"/>
    <n v="0"/>
    <s v=""/>
    <n v="0"/>
    <s v=""/>
    <s v=""/>
  </r>
  <r>
    <x v="6"/>
    <s v="Bahnhofstraße 23"/>
    <s v="EG"/>
    <n v="5"/>
    <s v="TI Büro 2 Leiterin"/>
    <n v="2.5"/>
    <s v="Linoleum"/>
    <n v="12.27"/>
    <s v="A"/>
    <n v="125"/>
    <n v="1533.75"/>
    <n v="0"/>
    <s v=""/>
    <n v="0"/>
    <s v=""/>
    <s v=""/>
  </r>
  <r>
    <x v="6"/>
    <s v="Bahnhofstraße 23"/>
    <s v="EG"/>
    <n v="6"/>
    <s v="Lager"/>
    <s v="M1"/>
    <s v="Linoleum"/>
    <n v="9.94"/>
    <s v="G"/>
    <n v="12"/>
    <n v="119.28"/>
    <n v="0"/>
    <s v=""/>
    <n v="0"/>
    <s v=""/>
    <s v=""/>
  </r>
  <r>
    <x v="6"/>
    <s v="Bahnhofstraße 23"/>
    <s v="EG"/>
    <n v="7"/>
    <s v="Vorraum"/>
    <n v="5"/>
    <s v="Linoleum"/>
    <n v="1.71"/>
    <s v="C"/>
    <n v="250"/>
    <n v="427.5"/>
    <n v="0"/>
    <s v=""/>
    <n v="0"/>
    <s v=""/>
    <s v=""/>
  </r>
  <r>
    <x v="6"/>
    <s v="Bahnhofstraße 23"/>
    <s v="EG"/>
    <n v="8"/>
    <s v="WC"/>
    <n v="5"/>
    <s v="Fliesen"/>
    <n v="1.46"/>
    <s v="C"/>
    <n v="250"/>
    <n v="365"/>
    <n v="0"/>
    <s v=""/>
    <n v="0"/>
    <s v=""/>
    <s v=""/>
  </r>
  <r>
    <x v="6"/>
    <s v="Bahnhofstraße 23"/>
    <s v="EG"/>
    <n v="9"/>
    <s v="Überdachter Wartesaal Bahnhof und Außenflächen sowie Reinigung von 3 Schautafeln inkl Spinnenwegen an Lampen/Außenanlagen"/>
    <s v="M1"/>
    <s v="Beton Epo/Apshalt"/>
    <n v="250"/>
    <s v="L"/>
    <n v="12"/>
    <n v="3000"/>
    <n v="0"/>
    <s v=""/>
    <n v="0"/>
    <s v=""/>
    <s v=""/>
  </r>
  <r>
    <x v="6"/>
    <s v="Bahnhofstraße 23"/>
    <s v="1. OG"/>
    <n v="10"/>
    <s v="Mehrzweckraum/Brücke"/>
    <n v="0"/>
    <s v="Laminat"/>
    <n v="39.79"/>
    <s v="A"/>
    <n v="0"/>
    <n v="0"/>
    <s v=""/>
    <s v=""/>
    <s v=""/>
    <s v=""/>
    <s v=""/>
  </r>
  <r>
    <x v="7"/>
    <s v="Bahnhofstraße 23"/>
    <m/>
    <m/>
    <s v="Treppenhaus/ sep. Eingang"/>
    <n v="2"/>
    <s v="Vinyl"/>
    <n v="38"/>
    <s v="E"/>
    <n v="104"/>
    <n v="3952"/>
    <n v="0"/>
    <s v=""/>
    <n v="0"/>
    <s v=""/>
    <s v=""/>
  </r>
  <r>
    <x v="8"/>
    <s v="Bahnhofstraße 21"/>
    <s v="EG"/>
    <n v="1"/>
    <s v="WC Herren"/>
    <n v="7"/>
    <s v="Fliesen"/>
    <n v="11.75"/>
    <s v="H"/>
    <n v="365"/>
    <n v="4288.75"/>
    <n v="0"/>
    <s v=""/>
    <n v="0"/>
    <s v=""/>
    <s v=""/>
  </r>
  <r>
    <x v="8"/>
    <s v="Bahnhofstraße 21"/>
    <s v="EG"/>
    <n v="2"/>
    <s v="WC Damen"/>
    <n v="7"/>
    <s v="Fliesen"/>
    <n v="11.5"/>
    <s v="H"/>
    <n v="365"/>
    <n v="4197.5"/>
    <n v="0"/>
    <s v=""/>
    <n v="0"/>
    <s v=""/>
    <s v=""/>
  </r>
  <r>
    <x v="8"/>
    <s v="Bahnhofstraße 21"/>
    <s v="EG"/>
    <n v="3"/>
    <s v="Behinderten WC"/>
    <n v="7"/>
    <s v="Fliesen"/>
    <n v="11.25"/>
    <s v="H"/>
    <n v="365"/>
    <n v="4106.25"/>
    <n v="0"/>
    <s v=""/>
    <n v="0"/>
    <s v=""/>
    <s v=""/>
  </r>
  <r>
    <x v="8"/>
    <s v="Bahnhofstraße 21"/>
    <s v="EG"/>
    <n v="4"/>
    <s v="Außenanlage inkl. Lampen/Spinnweben"/>
    <s v="M1"/>
    <s v="Asphalt"/>
    <n v="40"/>
    <s v="L"/>
    <n v="12"/>
    <n v="480"/>
    <n v="0"/>
    <s v=""/>
    <n v="0"/>
    <s v=""/>
    <s v=""/>
  </r>
  <r>
    <x v="9"/>
    <s v="Badstraße (Straßenende)"/>
    <s v="EG"/>
    <n v="1"/>
    <s v="WC Herren"/>
    <n v="7"/>
    <s v="Lino"/>
    <n v="11.75"/>
    <s v="H"/>
    <n v="280"/>
    <n v="3290"/>
    <n v="0"/>
    <s v=""/>
    <n v="0"/>
    <s v=""/>
    <s v=""/>
  </r>
  <r>
    <x v="9"/>
    <s v="Badstraße (Straßenende)"/>
    <s v="EG"/>
    <n v="2"/>
    <s v="WC Damen"/>
    <n v="7"/>
    <s v="Lino"/>
    <n v="11.5"/>
    <s v="H"/>
    <n v="280"/>
    <n v="3220"/>
    <n v="0"/>
    <s v=""/>
    <n v="0"/>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900-000000000000}" name="PivotTable1" cacheId="0" applyNumberFormats="0" applyBorderFormats="0" applyFontFormats="0" applyPatternFormats="0" applyAlignmentFormats="0" applyWidthHeightFormats="1" dataCaption="Werte" grandTotalCaption="Unterhaltsreinigung" updatedVersion="8" minRefreshableVersion="3" useAutoFormatting="1" itemPrintTitles="1" createdVersion="6" indent="0" outline="1" outlineData="1" multipleFieldFilters="0" chartFormat="6" rowHeaderCaption="Gebäudeteil">
  <location ref="B24:D35" firstHeaderRow="0" firstDataRow="1" firstDataCol="1"/>
  <pivotFields count="16">
    <pivotField axis="axisRow" showAll="0" defaultSubtotal="0">
      <items count="10">
        <item x="0"/>
        <item x="1"/>
        <item x="3"/>
        <item x="5"/>
        <item x="6"/>
        <item x="7"/>
        <item x="8"/>
        <item x="9"/>
        <item x="2"/>
        <item x="4"/>
      </items>
    </pivotField>
    <pivotField showAll="0"/>
    <pivotField showAll="0"/>
    <pivotField showAll="0"/>
    <pivotField showAll="0"/>
    <pivotField showAll="0"/>
    <pivotField subtotalTop="0" showAll="0"/>
    <pivotField numFmtId="4" subtotalTop="0" showAll="0"/>
    <pivotField showAll="0"/>
    <pivotField showAll="0"/>
    <pivotField subtotalTop="0" showAll="0"/>
    <pivotField showAll="0"/>
    <pivotField dataField="1" subtotalTop="0" showAll="0"/>
    <pivotField showAll="0"/>
    <pivotField dataField="1" subtotalTop="0" showAll="0"/>
    <pivotField subtotalTop="0" showAll="0"/>
  </pivotFields>
  <rowFields count="1">
    <field x="0"/>
  </rowFields>
  <rowItems count="11">
    <i>
      <x/>
    </i>
    <i>
      <x v="1"/>
    </i>
    <i>
      <x v="2"/>
    </i>
    <i>
      <x v="3"/>
    </i>
    <i>
      <x v="4"/>
    </i>
    <i>
      <x v="5"/>
    </i>
    <i>
      <x v="6"/>
    </i>
    <i>
      <x v="7"/>
    </i>
    <i>
      <x v="8"/>
    </i>
    <i>
      <x v="9"/>
    </i>
    <i t="grand">
      <x/>
    </i>
  </rowItems>
  <colFields count="1">
    <field x="-2"/>
  </colFields>
  <colItems count="2">
    <i>
      <x/>
    </i>
    <i i="1">
      <x v="1"/>
    </i>
  </colItems>
  <dataFields count="2">
    <dataField name="Gesamtstunden / Jahr" fld="12" baseField="0" baseItem="0" numFmtId="4"/>
    <dataField name="Gesamtpreis / Jahr" fld="14" baseField="0" baseItem="0" numFmtId="172"/>
  </dataFields>
  <formats count="13">
    <format dxfId="22">
      <pivotArea outline="0" collapsedLevelsAreSubtotals="1" fieldPosition="0"/>
    </format>
    <format dxfId="21">
      <pivotArea type="all" dataOnly="0" outline="0" fieldPosition="0"/>
    </format>
    <format dxfId="20">
      <pivotArea outline="0" collapsedLevelsAreSubtotals="1" fieldPosition="0"/>
    </format>
    <format dxfId="19">
      <pivotArea field="0" type="button" dataOnly="0" labelOnly="1" outline="0" axis="axisRow" fieldPosition="0"/>
    </format>
    <format dxfId="18">
      <pivotArea dataOnly="0" labelOnly="1" grandRow="1" outline="0" fieldPosition="0"/>
    </format>
    <format dxfId="17">
      <pivotArea dataOnly="0" labelOnly="1" outline="0" fieldPosition="0">
        <references count="1">
          <reference field="4294967294" count="2">
            <x v="0"/>
            <x v="1"/>
          </reference>
        </references>
      </pivotArea>
    </format>
    <format dxfId="16">
      <pivotArea outline="0" collapsedLevelsAreSubtotals="1" fieldPosition="0">
        <references count="1">
          <reference field="4294967294" count="1" selected="0">
            <x v="1"/>
          </reference>
        </references>
      </pivotArea>
    </format>
    <format dxfId="15">
      <pivotArea type="all" dataOnly="0" outline="0" fieldPosition="0"/>
    </format>
    <format dxfId="14">
      <pivotArea outline="0" collapsedLevelsAreSubtotals="1" fieldPosition="0"/>
    </format>
    <format dxfId="13">
      <pivotArea field="0" type="button" dataOnly="0" labelOnly="1" outline="0" axis="axisRow" fieldPosition="0"/>
    </format>
    <format dxfId="12">
      <pivotArea dataOnly="0" labelOnly="1" fieldPosition="0">
        <references count="1">
          <reference field="0" count="0"/>
        </references>
      </pivotArea>
    </format>
    <format dxfId="11">
      <pivotArea dataOnly="0" labelOnly="1" grandRow="1" outline="0" fieldPosition="0"/>
    </format>
    <format dxfId="10">
      <pivotArea dataOnly="0" labelOnly="1" outline="0" fieldPosition="0">
        <references count="1">
          <reference field="4294967294" count="2">
            <x v="0"/>
            <x v="1"/>
          </reference>
        </references>
      </pivotArea>
    </format>
  </format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Medium9 N&amp;N"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BasisLos1" displayName="tbl_BasisLos1" ref="A6:H44" totalsRowShown="0" headerRowDxfId="69" dataDxfId="67" headerRowBorderDxfId="68">
  <autoFilter ref="A6:H44" xr:uid="{00000000-0009-0000-0100-000001000000}"/>
  <tableColumns count="8">
    <tableColumn id="2" xr3:uid="{00000000-0010-0000-0000-000002000000}" name="Index" dataDxfId="66">
      <calculatedColumnFormula>tbl_BasisLos1[[#This Row],[Reinigungs- 
gruppe]]&amp;tbl_BasisLos1[[#This Row],[Reinigungstage Jahr]]</calculatedColumnFormula>
    </tableColumn>
    <tableColumn id="6" xr3:uid="{00000000-0010-0000-0000-000006000000}" name="Reinigungs- _x000a_gruppe" dataDxfId="65"/>
    <tableColumn id="3" xr3:uid="{00000000-0010-0000-0000-000003000000}" name="Reinigungstage Jahr" dataDxfId="64"/>
    <tableColumn id="7" xr3:uid="{00000000-0010-0000-0000-000007000000}" name="Raumart" dataDxfId="63"/>
    <tableColumn id="1" xr3:uid="{00000000-0010-0000-0000-000001000000}" name="Turnus" dataDxfId="62"/>
    <tableColumn id="5" xr3:uid="{00000000-0010-0000-0000-000005000000}" name="Beschreibung Turnus" dataDxfId="61"/>
    <tableColumn id="8" xr3:uid="{00000000-0010-0000-0000-000008000000}" name="qm-Leistung pro Stunde" dataDxfId="60"/>
    <tableColumn id="9" xr3:uid="{00000000-0010-0000-0000-000009000000}" name="SVS" dataDxfId="59">
      <calculatedColumnFormula array="1">'SVS UR öWC Los 1'!D33:F33</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AufmassLos1" displayName="tbl_AufmassLos1" ref="A8:P159" totalsRowCount="1" headerRowDxfId="58" dataDxfId="57" totalsRowDxfId="55" tableBorderDxfId="56">
  <autoFilter ref="A8:P158" xr:uid="{00000000-0009-0000-0100-000002000000}"/>
  <tableColumns count="16">
    <tableColumn id="1" xr3:uid="{00000000-0010-0000-0100-000001000000}" name="Gebäude" totalsRowLabel="Gesamtjahressumme (Kalkulation und Obergrenze zur Abrechnung gem. § 14 des Vertrages)" dataDxfId="54" totalsRowDxfId="53"/>
    <tableColumn id="2" xr3:uid="{00000000-0010-0000-0100-000002000000}" name="Standort" dataDxfId="52" totalsRowDxfId="51" dataCellStyle="Standard 5"/>
    <tableColumn id="3" xr3:uid="{00000000-0010-0000-0100-000003000000}" name="Ebene" dataDxfId="50" totalsRowDxfId="49" dataCellStyle="Standard 5"/>
    <tableColumn id="4" xr3:uid="{00000000-0010-0000-0100-000004000000}" name="RaumNr." dataDxfId="48" totalsRowDxfId="47" dataCellStyle="Standard 5"/>
    <tableColumn id="16" xr3:uid="{00000000-0010-0000-0100-000010000000}" name="Raumbezeichnung" dataDxfId="46" totalsRowDxfId="45" dataCellStyle="Standard 5"/>
    <tableColumn id="15" xr3:uid="{592A0576-1270-416B-915E-9DA362C353CF}" name="Turnus" dataDxfId="44" totalsRowDxfId="43"/>
    <tableColumn id="5" xr3:uid="{00000000-0010-0000-0100-000005000000}" name="Bodenart" dataDxfId="42" totalsRowDxfId="41" dataCellStyle="Standard 5"/>
    <tableColumn id="6" xr3:uid="{00000000-0010-0000-0100-000006000000}" name="Fläche_qm" dataDxfId="40" totalsRowDxfId="39" dataCellStyle="Standard 5"/>
    <tableColumn id="9" xr3:uid="{00000000-0010-0000-0100-000009000000}" name="Reinigungs-gruppe" dataDxfId="38" totalsRowDxfId="37" dataCellStyle="Standard 5"/>
    <tableColumn id="8" xr3:uid="{00000000-0010-0000-0100-000008000000}" name="Reinigungs-tageJahr" dataDxfId="36" totalsRowDxfId="35"/>
    <tableColumn id="10" xr3:uid="{00000000-0010-0000-0100-00000A000000}" name="Fläche_qm_Jahr" dataDxfId="34" totalsRowDxfId="33">
      <calculatedColumnFormula>IFERROR(tbl_AufmassLos1[[#This Row],[Fläche_qm]]*tbl_AufmassLos1[[#This Row],[Reinigungs-tageJahr]],"")</calculatedColumnFormula>
    </tableColumn>
    <tableColumn id="11" xr3:uid="{00000000-0010-0000-0100-00000B000000}" name="qm Leistung pro Stunde" dataDxfId="32" totalsRowDxfId="31">
      <calculatedColumnFormula>IFERROR(VLOOKUP(tbl_AufmassLos1[[#This Row],[Reinigungs-gruppe]]&amp;tbl_AufmassLos1[[#This Row],[Reinigungs-tageJahr]],tbl_BasisLos1[],7,FALSE),"")</calculatedColumnFormula>
    </tableColumn>
    <tableColumn id="12" xr3:uid="{00000000-0010-0000-0100-00000C000000}" name="StundenJahr" dataDxfId="30" totalsRowDxfId="29">
      <calculatedColumnFormula>IFERROR(tbl_AufmassLos1[[#This Row],[Fläche_qm_Jahr]]/tbl_AufmassLos1[[#This Row],[qm Leistung pro Stunde]],"")</calculatedColumnFormula>
    </tableColumn>
    <tableColumn id="13" xr3:uid="{00000000-0010-0000-0100-00000D000000}" name="SVS" dataDxfId="28" totalsRowDxfId="27">
      <calculatedColumnFormula>IFERROR(VLOOKUP(tbl_AufmassLos1[[#This Row],[Reinigungs-gruppe]]&amp;tbl_AufmassLos1[[#This Row],[Reinigungs-tageJahr]],tbl_BasisLos1[],8,FALSE),"")</calculatedColumnFormula>
    </tableColumn>
    <tableColumn id="14" xr3:uid="{00000000-0010-0000-0100-00000E000000}" name="PreisJahr" totalsRowFunction="sum" dataDxfId="26" totalsRowDxfId="25">
      <calculatedColumnFormula>IFERROR(tbl_AufmassLos1[[#This Row],[StundenJahr]]*tbl_AufmassLos1[[#This Row],[SVS]],"")</calculatedColumnFormula>
    </tableColumn>
    <tableColumn id="7" xr3:uid="{00000000-0010-0000-0100-000007000000}" name="PreisMon" dataDxfId="24" totalsRowDxfId="23">
      <calculatedColumnFormula>IFERROR(tbl_AufmassLos1[[#This Row],[PreisJahr]]/12,"")</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Segment">
  <a:themeElements>
    <a:clrScheme name="Blau">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4.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6BB2"/>
  </sheetPr>
  <dimension ref="A1:I37"/>
  <sheetViews>
    <sheetView showGridLines="0" tabSelected="1" view="pageBreakPreview" zoomScale="90" zoomScaleNormal="90" zoomScaleSheetLayoutView="90" workbookViewId="0">
      <selection activeCell="B4" sqref="B4:C4"/>
    </sheetView>
  </sheetViews>
  <sheetFormatPr baseColWidth="10" defaultColWidth="11.44140625" defaultRowHeight="13.8"/>
  <cols>
    <col min="1" max="1" width="13.5546875" style="99" customWidth="1"/>
    <col min="2" max="2" width="23.5546875" style="99" customWidth="1"/>
    <col min="3" max="3" width="45.44140625" style="99" customWidth="1"/>
    <col min="4" max="4" width="16.77734375" style="99" customWidth="1"/>
    <col min="5" max="5" width="25.44140625" style="99" customWidth="1"/>
    <col min="6" max="16384" width="11.44140625" style="99"/>
  </cols>
  <sheetData>
    <row r="1" spans="1:9" s="5" customFormat="1" ht="28.35" customHeight="1">
      <c r="A1" s="21" t="s">
        <v>218</v>
      </c>
      <c r="B1" s="22"/>
      <c r="C1" s="22"/>
      <c r="D1" s="23"/>
      <c r="E1" s="24"/>
    </row>
    <row r="2" spans="1:9" s="5" customFormat="1" ht="14.25" customHeight="1">
      <c r="A2" s="25" t="s">
        <v>213</v>
      </c>
      <c r="B2" s="54"/>
      <c r="C2" s="54"/>
      <c r="D2" s="54"/>
      <c r="E2" s="95"/>
    </row>
    <row r="3" spans="1:9" s="8" customFormat="1" ht="26.4">
      <c r="A3" s="290" t="s">
        <v>114</v>
      </c>
      <c r="B3" s="415" t="s">
        <v>275</v>
      </c>
      <c r="C3" s="416"/>
      <c r="D3" s="284" t="s">
        <v>253</v>
      </c>
      <c r="E3" s="409" t="s">
        <v>648</v>
      </c>
    </row>
    <row r="4" spans="1:9" s="8" customFormat="1" ht="15.6">
      <c r="A4" s="291" t="s">
        <v>257</v>
      </c>
      <c r="B4" s="424"/>
      <c r="C4" s="425"/>
      <c r="D4" s="292"/>
      <c r="E4" s="293"/>
    </row>
    <row r="5" spans="1:9" s="5" customFormat="1" ht="17.100000000000001" customHeight="1"/>
    <row r="6" spans="1:9">
      <c r="A6" s="417" t="s">
        <v>214</v>
      </c>
      <c r="B6" s="418"/>
      <c r="C6" s="418"/>
      <c r="D6" s="418"/>
      <c r="E6" s="419"/>
    </row>
    <row r="7" spans="1:9">
      <c r="A7" s="287"/>
      <c r="B7" s="288"/>
      <c r="C7" s="288"/>
      <c r="D7" s="288"/>
      <c r="E7" s="289"/>
    </row>
    <row r="8" spans="1:9">
      <c r="A8" s="299"/>
      <c r="B8" s="67" t="s">
        <v>259</v>
      </c>
      <c r="C8" s="420" t="s">
        <v>206</v>
      </c>
      <c r="D8" s="420"/>
      <c r="E8" s="421"/>
    </row>
    <row r="9" spans="1:9">
      <c r="A9" s="300"/>
      <c r="B9" s="67" t="s">
        <v>260</v>
      </c>
      <c r="C9" s="420" t="s">
        <v>211</v>
      </c>
      <c r="D9" s="420"/>
      <c r="E9" s="421"/>
    </row>
    <row r="10" spans="1:9">
      <c r="A10" s="301"/>
      <c r="B10" s="302"/>
      <c r="C10" s="301"/>
      <c r="D10" s="301"/>
      <c r="E10" s="303"/>
    </row>
    <row r="11" spans="1:9">
      <c r="A11" s="96"/>
      <c r="B11" s="97"/>
      <c r="C11" s="98"/>
      <c r="D11" s="98"/>
      <c r="E11" s="100"/>
    </row>
    <row r="12" spans="1:9" s="101" customFormat="1" ht="24" customHeight="1">
      <c r="A12" s="299"/>
      <c r="B12" s="67" t="s">
        <v>261</v>
      </c>
      <c r="C12" s="426" t="s">
        <v>207</v>
      </c>
      <c r="D12" s="426"/>
      <c r="E12" s="427"/>
    </row>
    <row r="13" spans="1:9" s="101" customFormat="1" ht="15" customHeight="1">
      <c r="A13" s="301"/>
      <c r="B13" s="302"/>
      <c r="C13" s="301"/>
      <c r="D13" s="301"/>
      <c r="E13" s="303"/>
    </row>
    <row r="14" spans="1:9" s="101" customFormat="1" ht="15" customHeight="1">
      <c r="A14" s="96"/>
      <c r="B14" s="97"/>
      <c r="C14" s="98"/>
      <c r="D14" s="98"/>
      <c r="E14" s="100"/>
      <c r="I14" s="3"/>
    </row>
    <row r="15" spans="1:9" s="101" customFormat="1" ht="15" customHeight="1">
      <c r="A15" s="299"/>
      <c r="B15" s="67" t="s">
        <v>262</v>
      </c>
      <c r="C15" s="420" t="s">
        <v>208</v>
      </c>
      <c r="D15" s="420"/>
      <c r="E15" s="421"/>
    </row>
    <row r="16" spans="1:9" s="101" customFormat="1" ht="15" customHeight="1">
      <c r="A16" s="301"/>
      <c r="B16" s="302"/>
      <c r="C16" s="301"/>
      <c r="D16" s="301"/>
      <c r="E16" s="303"/>
    </row>
    <row r="17" spans="1:9" s="101" customFormat="1" ht="15" customHeight="1">
      <c r="A17" s="96"/>
      <c r="B17" s="97"/>
      <c r="C17" s="98"/>
      <c r="D17" s="98"/>
      <c r="E17" s="100"/>
    </row>
    <row r="18" spans="1:9" s="101" customFormat="1" ht="15" customHeight="1">
      <c r="A18" s="96"/>
      <c r="B18" s="97" t="s">
        <v>263</v>
      </c>
      <c r="C18" s="422" t="s">
        <v>209</v>
      </c>
      <c r="D18" s="422"/>
      <c r="E18" s="423"/>
    </row>
    <row r="19" spans="1:9" s="101" customFormat="1" ht="15" customHeight="1">
      <c r="A19" s="304"/>
      <c r="B19" s="305"/>
      <c r="C19" s="304"/>
      <c r="D19" s="304"/>
      <c r="E19" s="306"/>
    </row>
    <row r="20" spans="1:9" s="101" customFormat="1" ht="15" customHeight="1">
      <c r="A20" s="96"/>
      <c r="B20" s="97"/>
      <c r="C20" s="98"/>
      <c r="D20" s="98"/>
      <c r="E20" s="100"/>
    </row>
    <row r="21" spans="1:9" s="101" customFormat="1" ht="15" customHeight="1">
      <c r="A21" s="96"/>
      <c r="B21" s="97" t="s">
        <v>264</v>
      </c>
      <c r="C21" s="422" t="s">
        <v>179</v>
      </c>
      <c r="D21" s="422"/>
      <c r="E21" s="423"/>
    </row>
    <row r="22" spans="1:9" s="101" customFormat="1" ht="15" customHeight="1">
      <c r="A22" s="96"/>
      <c r="B22" s="97" t="s">
        <v>265</v>
      </c>
      <c r="C22" s="422" t="s">
        <v>276</v>
      </c>
      <c r="D22" s="422"/>
      <c r="E22" s="423"/>
    </row>
    <row r="23" spans="1:9" s="101" customFormat="1" ht="15" customHeight="1">
      <c r="A23" s="96"/>
      <c r="B23" s="97" t="s">
        <v>266</v>
      </c>
      <c r="C23" s="422" t="s">
        <v>230</v>
      </c>
      <c r="D23" s="422"/>
      <c r="E23" s="423"/>
    </row>
    <row r="24" spans="1:9" s="101" customFormat="1" ht="15" customHeight="1">
      <c r="A24" s="307"/>
      <c r="B24" s="308"/>
      <c r="C24" s="309"/>
      <c r="D24" s="309"/>
      <c r="E24" s="310"/>
    </row>
    <row r="25" spans="1:9" s="101" customFormat="1" ht="15" customHeight="1">
      <c r="A25" s="311"/>
      <c r="B25" s="312"/>
      <c r="C25" s="313"/>
      <c r="D25" s="313"/>
      <c r="E25" s="314"/>
    </row>
    <row r="26" spans="1:9" s="101" customFormat="1" ht="15" customHeight="1">
      <c r="A26" s="96"/>
      <c r="B26" s="97" t="s">
        <v>267</v>
      </c>
      <c r="C26" s="422" t="s">
        <v>210</v>
      </c>
      <c r="D26" s="422"/>
      <c r="E26" s="423"/>
    </row>
    <row r="27" spans="1:9" s="101" customFormat="1" ht="15" customHeight="1">
      <c r="A27" s="102"/>
      <c r="B27" s="97" t="s">
        <v>268</v>
      </c>
      <c r="C27" s="422" t="s">
        <v>231</v>
      </c>
      <c r="D27" s="422"/>
      <c r="E27" s="423"/>
    </row>
    <row r="28" spans="1:9" s="101" customFormat="1" ht="15" customHeight="1">
      <c r="A28" s="102"/>
      <c r="B28" s="97" t="s">
        <v>269</v>
      </c>
      <c r="C28" s="422" t="s">
        <v>234</v>
      </c>
      <c r="D28" s="422"/>
      <c r="E28" s="423"/>
    </row>
    <row r="29" spans="1:9">
      <c r="A29" s="102"/>
      <c r="B29" s="97" t="s">
        <v>270</v>
      </c>
      <c r="C29" s="422" t="s">
        <v>216</v>
      </c>
      <c r="D29" s="422"/>
      <c r="E29" s="423"/>
    </row>
    <row r="30" spans="1:9">
      <c r="A30" s="315"/>
      <c r="B30" s="305" t="s">
        <v>147</v>
      </c>
      <c r="C30" s="304"/>
      <c r="D30" s="304"/>
      <c r="E30" s="316"/>
    </row>
    <row r="31" spans="1:9">
      <c r="A31" s="96"/>
      <c r="B31" s="97"/>
      <c r="C31" s="98"/>
      <c r="D31" s="98"/>
      <c r="E31" s="100"/>
      <c r="I31" s="98"/>
    </row>
    <row r="32" spans="1:9">
      <c r="A32" s="96"/>
      <c r="B32" s="97" t="s">
        <v>271</v>
      </c>
      <c r="C32" s="422" t="s">
        <v>194</v>
      </c>
      <c r="D32" s="422"/>
      <c r="E32" s="423"/>
    </row>
    <row r="33" spans="1:7">
      <c r="A33" s="304"/>
      <c r="B33" s="305"/>
      <c r="C33" s="304"/>
      <c r="D33" s="304"/>
      <c r="E33" s="306"/>
    </row>
    <row r="34" spans="1:7">
      <c r="A34" s="98"/>
      <c r="B34" s="97"/>
      <c r="C34" s="98"/>
      <c r="D34" s="98"/>
      <c r="E34" s="101"/>
    </row>
    <row r="35" spans="1:7" ht="33" customHeight="1">
      <c r="A35" s="431" t="s">
        <v>217</v>
      </c>
      <c r="B35" s="431"/>
      <c r="C35" s="431"/>
      <c r="D35" s="431"/>
      <c r="E35" s="431"/>
    </row>
    <row r="36" spans="1:7">
      <c r="A36" s="98"/>
      <c r="B36" s="97"/>
      <c r="C36" s="98"/>
      <c r="D36" s="98"/>
      <c r="E36" s="101"/>
      <c r="G36" s="98"/>
    </row>
    <row r="37" spans="1:7" ht="55.5" customHeight="1">
      <c r="A37" s="428" t="s">
        <v>649</v>
      </c>
      <c r="B37" s="429"/>
      <c r="C37" s="429"/>
      <c r="D37" s="429"/>
      <c r="E37" s="430"/>
    </row>
  </sheetData>
  <sheetProtection algorithmName="SHA-512" hashValue="4EWjsizCJepQq/WLB0jdQZeaOCa/MgdTiktuDTEEd8lyasUVEXphG2tF3rJ7Tf6tq3431QaEtuJYwcHIgRr+yw==" saltValue="yDQJ3Gklbx3MnH9AMINBww==" spinCount="100000" sheet="1"/>
  <protectedRanges>
    <protectedRange sqref="B4:C4" name="Bereich1"/>
  </protectedRanges>
  <mergeCells count="18">
    <mergeCell ref="C32:E32"/>
    <mergeCell ref="C12:E12"/>
    <mergeCell ref="A37:E37"/>
    <mergeCell ref="A35:E35"/>
    <mergeCell ref="B3:C3"/>
    <mergeCell ref="A6:E6"/>
    <mergeCell ref="C8:E8"/>
    <mergeCell ref="C29:E29"/>
    <mergeCell ref="C28:E28"/>
    <mergeCell ref="C27:E27"/>
    <mergeCell ref="C26:E26"/>
    <mergeCell ref="C23:E23"/>
    <mergeCell ref="C22:E22"/>
    <mergeCell ref="C21:E21"/>
    <mergeCell ref="C18:E18"/>
    <mergeCell ref="C15:E15"/>
    <mergeCell ref="C9:E9"/>
    <mergeCell ref="B4:C4"/>
  </mergeCells>
  <phoneticPr fontId="0" type="noConversion"/>
  <printOptions horizontalCentered="1"/>
  <pageMargins left="0.59055118110236227" right="0.19685039370078741" top="0.59055118110236227" bottom="0.39370078740157483" header="0" footer="0.19685039370078741"/>
  <pageSetup paperSize="9" scale="75" firstPageNumber="0" orientation="portrait" r:id="rId1"/>
  <headerFooter alignWithMargins="0">
    <oddFooter>&amp;R&amp;"Arial,Standard"&amp;9Seite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H46"/>
  <sheetViews>
    <sheetView showGridLines="0" view="pageBreakPreview" zoomScale="90" zoomScaleNormal="83" zoomScaleSheetLayoutView="90" workbookViewId="0">
      <selection activeCell="G7" sqref="G7"/>
    </sheetView>
  </sheetViews>
  <sheetFormatPr baseColWidth="10" defaultColWidth="11.5546875" defaultRowHeight="13.8"/>
  <cols>
    <col min="1" max="1" width="7.44140625" style="194" customWidth="1"/>
    <col min="2" max="3" width="15.5546875" style="103" customWidth="1"/>
    <col min="4" max="4" width="45.5546875" style="103" customWidth="1"/>
    <col min="5" max="5" width="14.77734375" style="138" customWidth="1"/>
    <col min="6" max="6" width="59.44140625" style="168" customWidth="1"/>
    <col min="7" max="8" width="15.5546875" style="103" customWidth="1"/>
    <col min="9" max="16384" width="11.5546875" style="103"/>
  </cols>
  <sheetData>
    <row r="1" spans="1:8" s="5" customFormat="1" ht="28.35" customHeight="1">
      <c r="A1" s="563" t="str">
        <f>'Inhaltsverz. u allg Hin.Los1   '!A1</f>
        <v>Vergabe Unterhaltsreinigung</v>
      </c>
      <c r="B1" s="563"/>
      <c r="C1" s="563"/>
      <c r="D1" s="563"/>
      <c r="E1" s="32"/>
      <c r="F1" s="53"/>
      <c r="G1" s="16"/>
      <c r="H1" s="17"/>
    </row>
    <row r="2" spans="1:8" s="5" customFormat="1" ht="13.2">
      <c r="A2" s="566" t="str">
        <f>'Inhaltsverz. u allg Hin.Los1   '!A2</f>
        <v>Anhang Teil C (EXCEL-Teil)</v>
      </c>
      <c r="B2" s="566"/>
      <c r="C2" s="566"/>
      <c r="D2" s="16"/>
      <c r="E2" s="16"/>
      <c r="F2" s="16"/>
      <c r="G2" s="16"/>
      <c r="H2" s="16"/>
    </row>
    <row r="3" spans="1:8" s="8" customFormat="1" ht="15.75" customHeight="1">
      <c r="A3" s="564" t="s">
        <v>114</v>
      </c>
      <c r="B3" s="565"/>
      <c r="C3" s="567" t="str">
        <f>'Inhaltsverz. u allg Hin.Los1   '!B3</f>
        <v>Verwalltungsgemeinschaft Kochel am See</v>
      </c>
      <c r="D3" s="568"/>
      <c r="E3" s="569"/>
      <c r="F3" s="195" t="str">
        <f>'Inhaltsverz. u allg Hin.Los1   '!D3</f>
        <v>Vergabenummer/   Aktenzeichen:</v>
      </c>
      <c r="G3" s="458" t="str">
        <f>'Inhaltsverz. u allg Hin.Los1   '!E3</f>
        <v>EU-3-2-cst-26-131</v>
      </c>
      <c r="H3" s="459"/>
    </row>
    <row r="4" spans="1:8" s="5" customFormat="1" ht="17.100000000000001" customHeight="1">
      <c r="A4" s="418" t="s">
        <v>178</v>
      </c>
      <c r="B4" s="418"/>
      <c r="C4" s="418"/>
      <c r="D4" s="418"/>
      <c r="E4" s="418"/>
      <c r="F4" s="418"/>
      <c r="G4" s="418"/>
      <c r="H4" s="418"/>
    </row>
    <row r="5" spans="1:8" ht="15.75" customHeight="1">
      <c r="A5" s="119"/>
      <c r="B5" s="5"/>
      <c r="C5" s="5"/>
      <c r="D5" s="5"/>
      <c r="E5" s="136"/>
      <c r="F5" s="142"/>
      <c r="G5" s="5"/>
      <c r="H5" s="5"/>
    </row>
    <row r="6" spans="1:8" s="137" customFormat="1" ht="30" customHeight="1">
      <c r="A6" s="161" t="s">
        <v>184</v>
      </c>
      <c r="B6" s="162" t="s">
        <v>165</v>
      </c>
      <c r="C6" s="163" t="s">
        <v>196</v>
      </c>
      <c r="D6" s="164" t="s">
        <v>109</v>
      </c>
      <c r="E6" s="164" t="s">
        <v>52</v>
      </c>
      <c r="F6" s="164" t="s">
        <v>182</v>
      </c>
      <c r="G6" s="163" t="s">
        <v>164</v>
      </c>
      <c r="H6" s="165" t="s">
        <v>180</v>
      </c>
    </row>
    <row r="7" spans="1:8" ht="31.5" customHeight="1">
      <c r="A7" s="205" t="str">
        <f>tbl_BasisLos1[[#This Row],[Reinigungs- 
gruppe]]&amp;tbl_BasisLos1[[#This Row],[Reinigungstage Jahr]]</f>
        <v>A52</v>
      </c>
      <c r="B7" s="166" t="s">
        <v>183</v>
      </c>
      <c r="C7" s="351">
        <v>52</v>
      </c>
      <c r="D7" s="329" t="s">
        <v>518</v>
      </c>
      <c r="E7" s="166">
        <v>1</v>
      </c>
      <c r="F7" s="329" t="s">
        <v>532</v>
      </c>
      <c r="G7" s="403"/>
      <c r="H7" s="236">
        <f>'SVS UR Los 1'!$D$60</f>
        <v>0</v>
      </c>
    </row>
    <row r="8" spans="1:8" ht="31.5" customHeight="1">
      <c r="A8" s="205" t="str">
        <f>tbl_BasisLos1[[#This Row],[Reinigungs- 
gruppe]]&amp;tbl_BasisLos1[[#This Row],[Reinigungstage Jahr]]</f>
        <v>A78</v>
      </c>
      <c r="B8" s="166" t="s">
        <v>183</v>
      </c>
      <c r="C8" s="351">
        <v>78</v>
      </c>
      <c r="D8" s="329" t="s">
        <v>518</v>
      </c>
      <c r="E8" s="166">
        <v>2</v>
      </c>
      <c r="F8" s="329" t="s">
        <v>542</v>
      </c>
      <c r="G8" s="403"/>
      <c r="H8" s="236">
        <f>'SVS UR Los 1'!$D$60</f>
        <v>0</v>
      </c>
    </row>
    <row r="9" spans="1:8" ht="31.5" customHeight="1">
      <c r="A9" s="205" t="str">
        <f>tbl_BasisLos1[[#This Row],[Reinigungs- 
gruppe]]&amp;tbl_BasisLos1[[#This Row],[Reinigungstage Jahr]]</f>
        <v>A104</v>
      </c>
      <c r="B9" s="166" t="s">
        <v>183</v>
      </c>
      <c r="C9" s="351">
        <v>104</v>
      </c>
      <c r="D9" s="329" t="s">
        <v>518</v>
      </c>
      <c r="E9" s="166">
        <v>2</v>
      </c>
      <c r="F9" s="329" t="s">
        <v>533</v>
      </c>
      <c r="G9" s="403"/>
      <c r="H9" s="236">
        <f>'SVS UR Los 1'!$D$60</f>
        <v>0</v>
      </c>
    </row>
    <row r="10" spans="1:8" ht="31.5" customHeight="1">
      <c r="A10" s="205" t="str">
        <f>tbl_BasisLos1[[#This Row],[Reinigungs- 
gruppe]]&amp;tbl_BasisLos1[[#This Row],[Reinigungstage Jahr]]</f>
        <v>A114</v>
      </c>
      <c r="B10" s="166" t="s">
        <v>183</v>
      </c>
      <c r="C10" s="351">
        <v>114</v>
      </c>
      <c r="D10" s="329" t="s">
        <v>518</v>
      </c>
      <c r="E10" s="166">
        <v>3</v>
      </c>
      <c r="F10" s="167" t="s">
        <v>530</v>
      </c>
      <c r="G10" s="403"/>
      <c r="H10" s="236">
        <f>'SVS UR Los 1'!$D$60</f>
        <v>0</v>
      </c>
    </row>
    <row r="11" spans="1:8" ht="31.5" customHeight="1">
      <c r="A11" s="205" t="str">
        <f>tbl_BasisLos1[[#This Row],[Reinigungs- 
gruppe]]&amp;tbl_BasisLos1[[#This Row],[Reinigungstage Jahr]]</f>
        <v>A125</v>
      </c>
      <c r="B11" s="166" t="s">
        <v>183</v>
      </c>
      <c r="C11" s="351">
        <v>125</v>
      </c>
      <c r="D11" s="329" t="s">
        <v>518</v>
      </c>
      <c r="E11" s="166">
        <v>2.5</v>
      </c>
      <c r="F11" s="329" t="s">
        <v>535</v>
      </c>
      <c r="G11" s="403"/>
      <c r="H11" s="236">
        <f>'SVS UR Los 1'!$D$60</f>
        <v>0</v>
      </c>
    </row>
    <row r="12" spans="1:8" ht="31.5" customHeight="1">
      <c r="A12" s="205" t="str">
        <f>tbl_BasisLos1[[#This Row],[Reinigungs- 
gruppe]]&amp;tbl_BasisLos1[[#This Row],[Reinigungstage Jahr]]</f>
        <v>A150</v>
      </c>
      <c r="B12" s="166" t="s">
        <v>183</v>
      </c>
      <c r="C12" s="351">
        <v>150</v>
      </c>
      <c r="D12" s="329" t="s">
        <v>518</v>
      </c>
      <c r="E12" s="166">
        <v>3</v>
      </c>
      <c r="F12" s="329" t="s">
        <v>536</v>
      </c>
      <c r="G12" s="403"/>
      <c r="H12" s="236">
        <f>'SVS UR Los 1'!$D$60</f>
        <v>0</v>
      </c>
    </row>
    <row r="13" spans="1:8" ht="31.5" customHeight="1">
      <c r="A13" s="205" t="str">
        <f>tbl_BasisLos1[[#This Row],[Reinigungs- 
gruppe]]&amp;tbl_BasisLos1[[#This Row],[Reinigungstage Jahr]]</f>
        <v>A190</v>
      </c>
      <c r="B13" s="166" t="s">
        <v>183</v>
      </c>
      <c r="C13" s="351">
        <v>190</v>
      </c>
      <c r="D13" s="329" t="s">
        <v>518</v>
      </c>
      <c r="E13" s="166">
        <v>5</v>
      </c>
      <c r="F13" s="167" t="s">
        <v>527</v>
      </c>
      <c r="G13" s="403"/>
      <c r="H13" s="236">
        <f>'SVS UR Los 1'!$D$60</f>
        <v>0</v>
      </c>
    </row>
    <row r="14" spans="1:8" ht="31.5" customHeight="1">
      <c r="A14" s="205" t="str">
        <f>tbl_BasisLos1[[#This Row],[Reinigungs- 
gruppe]]&amp;tbl_BasisLos1[[#This Row],[Reinigungstage Jahr]]</f>
        <v>A250</v>
      </c>
      <c r="B14" s="166" t="s">
        <v>183</v>
      </c>
      <c r="C14" s="351">
        <v>250</v>
      </c>
      <c r="D14" s="329" t="s">
        <v>518</v>
      </c>
      <c r="E14" s="166">
        <v>5</v>
      </c>
      <c r="F14" s="167" t="s">
        <v>534</v>
      </c>
      <c r="G14" s="403"/>
      <c r="H14" s="236">
        <f>'SVS UR Los 1'!$D$60</f>
        <v>0</v>
      </c>
    </row>
    <row r="15" spans="1:8" ht="31.5" customHeight="1">
      <c r="A15" s="205" t="str">
        <f>tbl_BasisLos1[[#This Row],[Reinigungs- 
gruppe]]&amp;tbl_BasisLos1[[#This Row],[Reinigungstage Jahr]]</f>
        <v>B190</v>
      </c>
      <c r="B15" s="166" t="s">
        <v>244</v>
      </c>
      <c r="C15" s="351">
        <v>190</v>
      </c>
      <c r="D15" s="329" t="s">
        <v>537</v>
      </c>
      <c r="E15" s="166">
        <v>5</v>
      </c>
      <c r="F15" s="167" t="s">
        <v>527</v>
      </c>
      <c r="G15" s="403"/>
      <c r="H15" s="236">
        <f>'SVS UR Los 1'!$D$60</f>
        <v>0</v>
      </c>
    </row>
    <row r="16" spans="1:8" ht="31.5" customHeight="1">
      <c r="A16" s="205" t="str">
        <f>tbl_BasisLos1[[#This Row],[Reinigungs- 
gruppe]]&amp;tbl_BasisLos1[[#This Row],[Reinigungstage Jahr]]</f>
        <v>C12</v>
      </c>
      <c r="B16" s="166" t="s">
        <v>185</v>
      </c>
      <c r="C16" s="351">
        <v>12</v>
      </c>
      <c r="D16" s="329" t="s">
        <v>539</v>
      </c>
      <c r="E16" s="166" t="s">
        <v>54</v>
      </c>
      <c r="F16" s="329" t="s">
        <v>531</v>
      </c>
      <c r="G16" s="403"/>
      <c r="H16" s="236">
        <f>'SVS UR Los 1'!$D$60</f>
        <v>0</v>
      </c>
    </row>
    <row r="17" spans="1:8" ht="31.5" customHeight="1">
      <c r="A17" s="205" t="str">
        <f>tbl_BasisLos1[[#This Row],[Reinigungs- 
gruppe]]&amp;tbl_BasisLos1[[#This Row],[Reinigungstage Jahr]]</f>
        <v>C52</v>
      </c>
      <c r="B17" s="166" t="s">
        <v>185</v>
      </c>
      <c r="C17" s="351">
        <v>52</v>
      </c>
      <c r="D17" s="329" t="s">
        <v>539</v>
      </c>
      <c r="E17" s="166">
        <v>1</v>
      </c>
      <c r="F17" s="329" t="s">
        <v>532</v>
      </c>
      <c r="G17" s="403"/>
      <c r="H17" s="236">
        <f>'SVS UR Los 1'!$D$60</f>
        <v>0</v>
      </c>
    </row>
    <row r="18" spans="1:8" ht="31.5" customHeight="1">
      <c r="A18" s="205" t="str">
        <f>tbl_BasisLos1[[#This Row],[Reinigungs- 
gruppe]]&amp;tbl_BasisLos1[[#This Row],[Reinigungstage Jahr]]</f>
        <v>C190</v>
      </c>
      <c r="B18" s="166" t="s">
        <v>185</v>
      </c>
      <c r="C18" s="351">
        <v>190</v>
      </c>
      <c r="D18" s="329" t="s">
        <v>539</v>
      </c>
      <c r="E18" s="166">
        <v>5</v>
      </c>
      <c r="F18" s="167" t="s">
        <v>527</v>
      </c>
      <c r="G18" s="403"/>
      <c r="H18" s="236">
        <f>'SVS UR Los 1'!$D$60</f>
        <v>0</v>
      </c>
    </row>
    <row r="19" spans="1:8" ht="31.5" customHeight="1">
      <c r="A19" s="205" t="str">
        <f>tbl_BasisLos1[[#This Row],[Reinigungs- 
gruppe]]&amp;tbl_BasisLos1[[#This Row],[Reinigungstage Jahr]]</f>
        <v>C250</v>
      </c>
      <c r="B19" s="166" t="s">
        <v>185</v>
      </c>
      <c r="C19" s="351">
        <v>250</v>
      </c>
      <c r="D19" s="329" t="s">
        <v>539</v>
      </c>
      <c r="E19" s="166">
        <v>5</v>
      </c>
      <c r="F19" s="167" t="s">
        <v>534</v>
      </c>
      <c r="G19" s="403"/>
      <c r="H19" s="236">
        <f>'SVS UR Los 1'!$D$60</f>
        <v>0</v>
      </c>
    </row>
    <row r="20" spans="1:8" ht="31.5" customHeight="1">
      <c r="A20" s="205" t="str">
        <f>tbl_BasisLos1[[#This Row],[Reinigungs- 
gruppe]]&amp;tbl_BasisLos1[[#This Row],[Reinigungstage Jahr]]</f>
        <v>D104</v>
      </c>
      <c r="B20" s="166" t="s">
        <v>186</v>
      </c>
      <c r="C20" s="351">
        <v>104</v>
      </c>
      <c r="D20" s="329" t="s">
        <v>541</v>
      </c>
      <c r="E20" s="166">
        <v>2</v>
      </c>
      <c r="F20" s="329" t="s">
        <v>533</v>
      </c>
      <c r="G20" s="403"/>
      <c r="H20" s="236">
        <f>'SVS UR Los 1'!$D$60</f>
        <v>0</v>
      </c>
    </row>
    <row r="21" spans="1:8" ht="31.5" customHeight="1">
      <c r="A21" s="205" t="str">
        <f>tbl_BasisLos1[[#This Row],[Reinigungs- 
gruppe]]&amp;tbl_BasisLos1[[#This Row],[Reinigungstage Jahr]]</f>
        <v>D190</v>
      </c>
      <c r="B21" s="166" t="s">
        <v>186</v>
      </c>
      <c r="C21" s="351">
        <v>190</v>
      </c>
      <c r="D21" s="329" t="s">
        <v>541</v>
      </c>
      <c r="E21" s="166">
        <v>5</v>
      </c>
      <c r="F21" s="167" t="s">
        <v>527</v>
      </c>
      <c r="G21" s="403"/>
      <c r="H21" s="236">
        <f>'SVS UR Los 1'!$D$60</f>
        <v>0</v>
      </c>
    </row>
    <row r="22" spans="1:8" ht="31.5" customHeight="1">
      <c r="A22" s="205" t="str">
        <f>tbl_BasisLos1[[#This Row],[Reinigungs- 
gruppe]]&amp;tbl_BasisLos1[[#This Row],[Reinigungstage Jahr]]</f>
        <v>D250</v>
      </c>
      <c r="B22" s="166" t="s">
        <v>186</v>
      </c>
      <c r="C22" s="330">
        <v>250</v>
      </c>
      <c r="D22" s="329" t="s">
        <v>541</v>
      </c>
      <c r="E22" s="166">
        <v>5</v>
      </c>
      <c r="F22" s="167" t="s">
        <v>534</v>
      </c>
      <c r="G22" s="404"/>
      <c r="H22" s="236">
        <f>'SVS UR Los 1'!$D$60</f>
        <v>0</v>
      </c>
    </row>
    <row r="23" spans="1:8" ht="31.5" customHeight="1">
      <c r="A23" s="205" t="str">
        <f>tbl_BasisLos1[[#This Row],[Reinigungs- 
gruppe]]&amp;tbl_BasisLos1[[#This Row],[Reinigungstage Jahr]]</f>
        <v>E12</v>
      </c>
      <c r="B23" s="166" t="s">
        <v>187</v>
      </c>
      <c r="C23" s="351">
        <v>12</v>
      </c>
      <c r="D23" s="329" t="s">
        <v>543</v>
      </c>
      <c r="E23" s="166" t="s">
        <v>54</v>
      </c>
      <c r="F23" s="329" t="s">
        <v>531</v>
      </c>
      <c r="G23" s="405"/>
      <c r="H23" s="236">
        <f>'SVS UR Los 1'!$D$60</f>
        <v>0</v>
      </c>
    </row>
    <row r="24" spans="1:8" ht="31.5" customHeight="1">
      <c r="A24" s="205" t="str">
        <f>tbl_BasisLos1[[#This Row],[Reinigungs- 
gruppe]]&amp;tbl_BasisLos1[[#This Row],[Reinigungstage Jahr]]</f>
        <v>E104</v>
      </c>
      <c r="B24" s="166" t="s">
        <v>187</v>
      </c>
      <c r="C24" s="351">
        <v>104</v>
      </c>
      <c r="D24" s="329" t="s">
        <v>543</v>
      </c>
      <c r="E24" s="166">
        <v>2</v>
      </c>
      <c r="F24" s="329" t="s">
        <v>533</v>
      </c>
      <c r="G24" s="403"/>
      <c r="H24" s="236">
        <f>'SVS UR Los 1'!$D$60</f>
        <v>0</v>
      </c>
    </row>
    <row r="25" spans="1:8" ht="31.5" customHeight="1">
      <c r="A25" s="205" t="str">
        <f>tbl_BasisLos1[[#This Row],[Reinigungs- 
gruppe]]&amp;tbl_BasisLos1[[#This Row],[Reinigungstage Jahr]]</f>
        <v>E150</v>
      </c>
      <c r="B25" s="166" t="s">
        <v>187</v>
      </c>
      <c r="C25" s="351">
        <v>150</v>
      </c>
      <c r="D25" s="329" t="s">
        <v>543</v>
      </c>
      <c r="E25" s="166">
        <v>3</v>
      </c>
      <c r="F25" s="329" t="s">
        <v>536</v>
      </c>
      <c r="G25" s="403"/>
      <c r="H25" s="236">
        <f>'SVS UR Los 1'!$D$60</f>
        <v>0</v>
      </c>
    </row>
    <row r="26" spans="1:8" ht="31.5" customHeight="1">
      <c r="A26" s="205" t="str">
        <f>tbl_BasisLos1[[#This Row],[Reinigungs- 
gruppe]]&amp;tbl_BasisLos1[[#This Row],[Reinigungstage Jahr]]</f>
        <v>E190</v>
      </c>
      <c r="B26" s="166" t="s">
        <v>187</v>
      </c>
      <c r="C26" s="330">
        <v>190</v>
      </c>
      <c r="D26" s="329" t="s">
        <v>543</v>
      </c>
      <c r="E26" s="166">
        <v>5</v>
      </c>
      <c r="F26" s="167" t="s">
        <v>527</v>
      </c>
      <c r="G26" s="404"/>
      <c r="H26" s="236">
        <f>'SVS UR Los 1'!$D$60</f>
        <v>0</v>
      </c>
    </row>
    <row r="27" spans="1:8" ht="31.5" customHeight="1">
      <c r="A27" s="205" t="str">
        <f>tbl_BasisLos1[[#This Row],[Reinigungs- 
gruppe]]&amp;tbl_BasisLos1[[#This Row],[Reinigungstage Jahr]]</f>
        <v>F12</v>
      </c>
      <c r="B27" s="166" t="s">
        <v>188</v>
      </c>
      <c r="C27" s="166">
        <v>12</v>
      </c>
      <c r="D27" s="329" t="s">
        <v>544</v>
      </c>
      <c r="E27" s="166" t="s">
        <v>54</v>
      </c>
      <c r="F27" s="329" t="s">
        <v>531</v>
      </c>
      <c r="G27" s="403"/>
      <c r="H27" s="236">
        <f>'SVS UR Los 1'!$D$60</f>
        <v>0</v>
      </c>
    </row>
    <row r="28" spans="1:8" s="168" customFormat="1" ht="31.5" customHeight="1">
      <c r="A28" s="205" t="str">
        <f>tbl_BasisLos1[[#This Row],[Reinigungs- 
gruppe]]&amp;tbl_BasisLos1[[#This Row],[Reinigungstage Jahr]]</f>
        <v>F52</v>
      </c>
      <c r="B28" s="166" t="s">
        <v>188</v>
      </c>
      <c r="C28" s="166">
        <v>52</v>
      </c>
      <c r="D28" s="329" t="s">
        <v>544</v>
      </c>
      <c r="E28" s="166">
        <v>1</v>
      </c>
      <c r="F28" s="329" t="s">
        <v>532</v>
      </c>
      <c r="G28" s="403"/>
      <c r="H28" s="236">
        <f>'SVS UR Los 1'!$D$60</f>
        <v>0</v>
      </c>
    </row>
    <row r="29" spans="1:8" s="168" customFormat="1" ht="31.5" customHeight="1">
      <c r="A29" s="205" t="str">
        <f>tbl_BasisLos1[[#This Row],[Reinigungs- 
gruppe]]&amp;tbl_BasisLos1[[#This Row],[Reinigungstage Jahr]]</f>
        <v>F114</v>
      </c>
      <c r="B29" s="166" t="s">
        <v>188</v>
      </c>
      <c r="C29" s="166">
        <v>114</v>
      </c>
      <c r="D29" s="329" t="s">
        <v>544</v>
      </c>
      <c r="E29" s="166">
        <v>3</v>
      </c>
      <c r="F29" s="167" t="s">
        <v>530</v>
      </c>
      <c r="G29" s="403"/>
      <c r="H29" s="236">
        <f>'SVS UR Los 1'!$D$60</f>
        <v>0</v>
      </c>
    </row>
    <row r="30" spans="1:8" ht="31.5" customHeight="1">
      <c r="A30" s="205" t="str">
        <f>tbl_BasisLos1[[#This Row],[Reinigungs- 
gruppe]]&amp;tbl_BasisLos1[[#This Row],[Reinigungstage Jahr]]</f>
        <v>F150</v>
      </c>
      <c r="B30" s="166" t="s">
        <v>188</v>
      </c>
      <c r="C30" s="166">
        <v>150</v>
      </c>
      <c r="D30" s="329" t="s">
        <v>544</v>
      </c>
      <c r="E30" s="166">
        <v>3</v>
      </c>
      <c r="F30" s="329" t="s">
        <v>536</v>
      </c>
      <c r="G30" s="403"/>
      <c r="H30" s="236">
        <f>'SVS UR Los 1'!$D$60</f>
        <v>0</v>
      </c>
    </row>
    <row r="31" spans="1:8" ht="31.5" customHeight="1">
      <c r="A31" s="205" t="str">
        <f>tbl_BasisLos1[[#This Row],[Reinigungs- 
gruppe]]&amp;tbl_BasisLos1[[#This Row],[Reinigungstage Jahr]]</f>
        <v>F190</v>
      </c>
      <c r="B31" s="166" t="s">
        <v>188</v>
      </c>
      <c r="C31" s="351">
        <v>190</v>
      </c>
      <c r="D31" s="329" t="s">
        <v>544</v>
      </c>
      <c r="E31" s="166">
        <v>5</v>
      </c>
      <c r="F31" s="167" t="s">
        <v>527</v>
      </c>
      <c r="G31" s="403"/>
      <c r="H31" s="236">
        <f>'SVS UR Los 1'!$D$60</f>
        <v>0</v>
      </c>
    </row>
    <row r="32" spans="1:8" ht="31.5" customHeight="1">
      <c r="A32" s="205" t="str">
        <f>tbl_BasisLos1[[#This Row],[Reinigungs- 
gruppe]]&amp;tbl_BasisLos1[[#This Row],[Reinigungstage Jahr]]</f>
        <v>F250</v>
      </c>
      <c r="B32" s="166" t="s">
        <v>188</v>
      </c>
      <c r="C32" s="351">
        <v>250</v>
      </c>
      <c r="D32" s="329" t="s">
        <v>544</v>
      </c>
      <c r="E32" s="166">
        <v>5</v>
      </c>
      <c r="F32" s="167" t="s">
        <v>534</v>
      </c>
      <c r="G32" s="403"/>
      <c r="H32" s="236">
        <f>'SVS UR Los 1'!$D$60</f>
        <v>0</v>
      </c>
    </row>
    <row r="33" spans="1:8" ht="31.5" customHeight="1">
      <c r="A33" s="205" t="str">
        <f>tbl_BasisLos1[[#This Row],[Reinigungs- 
gruppe]]&amp;tbl_BasisLos1[[#This Row],[Reinigungstage Jahr]]</f>
        <v>G6</v>
      </c>
      <c r="B33" s="166" t="s">
        <v>189</v>
      </c>
      <c r="C33" s="351">
        <v>6</v>
      </c>
      <c r="D33" s="329" t="s">
        <v>545</v>
      </c>
      <c r="E33" s="166" t="s">
        <v>517</v>
      </c>
      <c r="F33" s="167" t="s">
        <v>538</v>
      </c>
      <c r="G33" s="403"/>
      <c r="H33" s="236">
        <f>'SVS UR Los 1'!$D$60</f>
        <v>0</v>
      </c>
    </row>
    <row r="34" spans="1:8" ht="31.5" customHeight="1">
      <c r="A34" s="205" t="str">
        <f>tbl_BasisLos1[[#This Row],[Reinigungs- 
gruppe]]&amp;tbl_BasisLos1[[#This Row],[Reinigungstage Jahr]]</f>
        <v>G9</v>
      </c>
      <c r="B34" s="166" t="s">
        <v>189</v>
      </c>
      <c r="C34" s="351">
        <v>9</v>
      </c>
      <c r="D34" s="329" t="s">
        <v>545</v>
      </c>
      <c r="E34" s="166" t="s">
        <v>54</v>
      </c>
      <c r="F34" s="329" t="s">
        <v>528</v>
      </c>
      <c r="G34" s="403"/>
      <c r="H34" s="236">
        <f>'SVS UR Los 1'!$D$60</f>
        <v>0</v>
      </c>
    </row>
    <row r="35" spans="1:8" ht="31.5" customHeight="1">
      <c r="A35" s="205" t="str">
        <f>tbl_BasisLos1[[#This Row],[Reinigungs- 
gruppe]]&amp;tbl_BasisLos1[[#This Row],[Reinigungstage Jahr]]</f>
        <v>G12</v>
      </c>
      <c r="B35" s="166" t="s">
        <v>189</v>
      </c>
      <c r="C35" s="351">
        <v>12</v>
      </c>
      <c r="D35" s="329" t="s">
        <v>545</v>
      </c>
      <c r="E35" s="166" t="s">
        <v>54</v>
      </c>
      <c r="F35" s="329" t="s">
        <v>531</v>
      </c>
      <c r="G35" s="403"/>
      <c r="H35" s="236">
        <f>'SVS UR Los 1'!$D$60</f>
        <v>0</v>
      </c>
    </row>
    <row r="36" spans="1:8" ht="31.5" customHeight="1">
      <c r="A36" s="250" t="str">
        <f>tbl_BasisLos1[[#This Row],[Reinigungs- 
gruppe]]&amp;tbl_BasisLos1[[#This Row],[Reinigungstage Jahr]]</f>
        <v>G38</v>
      </c>
      <c r="B36" s="166" t="s">
        <v>189</v>
      </c>
      <c r="C36" s="330">
        <v>38</v>
      </c>
      <c r="D36" s="329" t="s">
        <v>545</v>
      </c>
      <c r="E36" s="166">
        <v>1</v>
      </c>
      <c r="F36" s="329" t="s">
        <v>529</v>
      </c>
      <c r="G36" s="404"/>
      <c r="H36" s="236">
        <f>'SVS UR Los 1'!$D$60</f>
        <v>0</v>
      </c>
    </row>
    <row r="37" spans="1:8" ht="31.5" customHeight="1">
      <c r="A37" s="250" t="str">
        <f>tbl_BasisLos1[[#This Row],[Reinigungs- 
gruppe]]&amp;tbl_BasisLos1[[#This Row],[Reinigungstage Jahr]]</f>
        <v>G52</v>
      </c>
      <c r="B37" s="166" t="s">
        <v>189</v>
      </c>
      <c r="C37" s="330">
        <v>52</v>
      </c>
      <c r="D37" s="329" t="s">
        <v>545</v>
      </c>
      <c r="E37" s="166">
        <v>1</v>
      </c>
      <c r="F37" s="329" t="s">
        <v>532</v>
      </c>
      <c r="G37" s="404"/>
      <c r="H37" s="236">
        <f>'SVS UR Los 1'!$D$60</f>
        <v>0</v>
      </c>
    </row>
    <row r="38" spans="1:8" ht="43.95" customHeight="1">
      <c r="A38" s="250" t="str">
        <f>tbl_BasisLos1[[#This Row],[Reinigungs- 
gruppe]]&amp;tbl_BasisLos1[[#This Row],[Reinigungstage Jahr]]</f>
        <v>H280</v>
      </c>
      <c r="B38" s="166" t="s">
        <v>190</v>
      </c>
      <c r="C38" s="330">
        <v>280</v>
      </c>
      <c r="D38" s="167" t="s">
        <v>546</v>
      </c>
      <c r="E38" s="166">
        <v>7</v>
      </c>
      <c r="F38" s="329" t="s">
        <v>519</v>
      </c>
      <c r="G38" s="404"/>
      <c r="H38" s="236">
        <f>'SVS UR öWC Los 1'!$D$64</f>
        <v>0</v>
      </c>
    </row>
    <row r="39" spans="1:8" ht="31.5" customHeight="1">
      <c r="A39" s="250" t="str">
        <f>tbl_BasisLos1[[#This Row],[Reinigungs- 
gruppe]]&amp;tbl_BasisLos1[[#This Row],[Reinigungstage Jahr]]</f>
        <v>H365</v>
      </c>
      <c r="B39" s="166" t="s">
        <v>190</v>
      </c>
      <c r="C39" s="330">
        <v>365</v>
      </c>
      <c r="D39" s="167" t="s">
        <v>546</v>
      </c>
      <c r="E39" s="166">
        <v>7</v>
      </c>
      <c r="F39" s="329" t="s">
        <v>540</v>
      </c>
      <c r="G39" s="404"/>
      <c r="H39" s="236">
        <f>'SVS UR öWC Los 1'!$D$67</f>
        <v>0</v>
      </c>
    </row>
    <row r="40" spans="1:8" ht="31.5" customHeight="1">
      <c r="A40" s="250" t="str">
        <f>tbl_BasisLos1[[#This Row],[Reinigungs- 
gruppe]]&amp;tbl_BasisLos1[[#This Row],[Reinigungstage Jahr]]</f>
        <v>I190</v>
      </c>
      <c r="B40" s="166" t="s">
        <v>191</v>
      </c>
      <c r="C40" s="330">
        <v>190</v>
      </c>
      <c r="D40" s="329" t="s">
        <v>547</v>
      </c>
      <c r="E40" s="166">
        <v>5</v>
      </c>
      <c r="F40" s="167" t="s">
        <v>527</v>
      </c>
      <c r="G40" s="404"/>
      <c r="H40" s="236">
        <f>'SVS UR Los 1'!$D$60</f>
        <v>0</v>
      </c>
    </row>
    <row r="41" spans="1:8" ht="31.5" customHeight="1">
      <c r="A41" s="250" t="str">
        <f>tbl_BasisLos1[[#This Row],[Reinigungs- 
gruppe]]&amp;tbl_BasisLos1[[#This Row],[Reinigungstage Jahr]]</f>
        <v>K12</v>
      </c>
      <c r="B41" s="166" t="s">
        <v>245</v>
      </c>
      <c r="C41" s="330">
        <v>12</v>
      </c>
      <c r="D41" s="167" t="s">
        <v>548</v>
      </c>
      <c r="E41" s="166" t="s">
        <v>54</v>
      </c>
      <c r="F41" s="329" t="s">
        <v>531</v>
      </c>
      <c r="G41" s="404"/>
      <c r="H41" s="236">
        <f>'SVS UR Los 1'!$D$60</f>
        <v>0</v>
      </c>
    </row>
    <row r="42" spans="1:8" ht="31.5" customHeight="1">
      <c r="A42" s="250" t="str">
        <f>tbl_BasisLos1[[#This Row],[Reinigungs- 
gruppe]]&amp;tbl_BasisLos1[[#This Row],[Reinigungstage Jahr]]</f>
        <v>L12</v>
      </c>
      <c r="B42" s="166" t="s">
        <v>632</v>
      </c>
      <c r="C42" s="330">
        <v>12</v>
      </c>
      <c r="D42" s="329" t="s">
        <v>549</v>
      </c>
      <c r="E42" s="166" t="s">
        <v>54</v>
      </c>
      <c r="F42" s="329" t="s">
        <v>531</v>
      </c>
      <c r="G42" s="404"/>
      <c r="H42" s="236">
        <f>'SVS UR Los 1'!$D$60</f>
        <v>0</v>
      </c>
    </row>
    <row r="43" spans="1:8" ht="31.5" customHeight="1">
      <c r="A43" s="250" t="str">
        <f>tbl_BasisLos1[[#This Row],[Reinigungs- 
gruppe]]&amp;tbl_BasisLos1[[#This Row],[Reinigungstage Jahr]]</f>
        <v>L190</v>
      </c>
      <c r="B43" s="166" t="s">
        <v>632</v>
      </c>
      <c r="C43" s="330">
        <v>190</v>
      </c>
      <c r="D43" s="329" t="s">
        <v>549</v>
      </c>
      <c r="E43" s="166">
        <v>5</v>
      </c>
      <c r="F43" s="167" t="s">
        <v>527</v>
      </c>
      <c r="G43" s="404"/>
      <c r="H43" s="236">
        <f>'SVS UR Los 1'!$D$60</f>
        <v>0</v>
      </c>
    </row>
    <row r="44" spans="1:8" ht="25.35" customHeight="1">
      <c r="A44" s="170" t="str">
        <f>tbl_BasisLos1[[#This Row],[Reinigungs- 
gruppe]]&amp;tbl_BasisLos1[[#This Row],[Reinigungstage Jahr]]</f>
        <v>0</v>
      </c>
      <c r="B44" s="166" t="s">
        <v>192</v>
      </c>
      <c r="C44" s="169">
        <v>0</v>
      </c>
      <c r="D44" s="167" t="s">
        <v>173</v>
      </c>
      <c r="E44" s="166">
        <v>0</v>
      </c>
      <c r="F44" s="167" t="s">
        <v>181</v>
      </c>
      <c r="G44" s="278"/>
      <c r="H44" s="236"/>
    </row>
    <row r="46" spans="1:8" ht="14.55" customHeight="1">
      <c r="A46" s="467" t="s">
        <v>240</v>
      </c>
      <c r="B46" s="467"/>
      <c r="C46" s="467"/>
      <c r="D46" s="467"/>
      <c r="E46" s="467"/>
      <c r="F46" s="467"/>
      <c r="G46" s="467"/>
    </row>
  </sheetData>
  <sheetProtection algorithmName="SHA-512" hashValue="zTXTrO8Ot7J/1VJG4X8IjRIhykDlXQOfuZ9PN3MKZIGGS/l/t3BIdJbpU20a3n2XEQGUCkO9U9BNfWdSF7tfRA==" saltValue="JNw5pFPNEpoDwrCr9xYA9g==" spinCount="100000" sheet="1" objects="1" scenarios="1"/>
  <protectedRanges>
    <protectedRange sqref="G7:G43" name="Bereich1"/>
  </protectedRanges>
  <mergeCells count="7">
    <mergeCell ref="A46:G46"/>
    <mergeCell ref="G3:H3"/>
    <mergeCell ref="A4:H4"/>
    <mergeCell ref="A1:D1"/>
    <mergeCell ref="A3:B3"/>
    <mergeCell ref="A2:C2"/>
    <mergeCell ref="C3:E3"/>
  </mergeCells>
  <phoneticPr fontId="31" type="noConversion"/>
  <pageMargins left="0.70866141732283472" right="0.70866141732283472" top="0.78740157480314965" bottom="0.78740157480314965" header="0.31496062992125984" footer="0.31496062992125984"/>
  <pageSetup paperSize="9" scale="44" orientation="portrait" r:id="rId1"/>
  <headerFooter>
    <oddFooter>&amp;R&amp;"Arial,Standard"&amp;9Seite &amp;P von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I13"/>
  <sheetViews>
    <sheetView showGridLines="0" view="pageBreakPreview" zoomScaleNormal="100" zoomScaleSheetLayoutView="100" workbookViewId="0">
      <selection activeCell="E10" sqref="E10"/>
    </sheetView>
  </sheetViews>
  <sheetFormatPr baseColWidth="10" defaultColWidth="11.44140625" defaultRowHeight="13.8"/>
  <cols>
    <col min="1" max="1" width="28.5546875" style="103" customWidth="1"/>
    <col min="2" max="2" width="10.77734375" style="103" customWidth="1"/>
    <col min="3" max="3" width="10" style="103" customWidth="1"/>
    <col min="4" max="4" width="14.77734375" style="103" customWidth="1"/>
    <col min="5" max="5" width="11.77734375" style="103" customWidth="1"/>
    <col min="6" max="6" width="13.5546875" style="103" customWidth="1"/>
    <col min="7" max="7" width="17.44140625" style="103" customWidth="1"/>
    <col min="8" max="16384" width="11.44140625" style="103"/>
  </cols>
  <sheetData>
    <row r="1" spans="1:9" s="109" customFormat="1" ht="25.5" customHeight="1">
      <c r="A1" s="21" t="str">
        <f>'Inhaltsverz. u allg Hin.Los1   '!A1</f>
        <v>Vergabe Unterhaltsreinigung</v>
      </c>
      <c r="B1" s="22"/>
      <c r="C1" s="22"/>
      <c r="D1" s="14"/>
      <c r="E1" s="14"/>
      <c r="F1" s="14"/>
      <c r="G1" s="14"/>
      <c r="H1" s="14"/>
      <c r="I1" s="14"/>
    </row>
    <row r="2" spans="1:9" s="109" customFormat="1" ht="12.75" customHeight="1">
      <c r="A2" s="54" t="str">
        <f>'Inhaltsverz. u allg Hin.Los1   '!A2</f>
        <v>Anhang Teil C (EXCEL-Teil)</v>
      </c>
      <c r="B2" s="14"/>
      <c r="C2" s="14"/>
      <c r="D2" s="14"/>
      <c r="E2" s="14"/>
      <c r="F2" s="14"/>
      <c r="G2" s="14"/>
      <c r="H2" s="14"/>
      <c r="I2" s="14"/>
    </row>
    <row r="3" spans="1:9" s="109" customFormat="1" ht="26.4">
      <c r="A3" s="195" t="s">
        <v>114</v>
      </c>
      <c r="B3" s="570" t="str">
        <f>'Inhaltsverz. u allg Hin.Los1   '!B3</f>
        <v>Verwalltungsgemeinschaft Kochel am See</v>
      </c>
      <c r="C3" s="516"/>
      <c r="D3" s="516"/>
      <c r="E3" s="516"/>
      <c r="F3" s="450"/>
      <c r="G3" s="286" t="str">
        <f>'Inhaltsverz. u allg Hin.Los1   '!D3</f>
        <v>Vergabenummer/   Aktenzeichen:</v>
      </c>
      <c r="H3" s="458" t="str">
        <f>'Inhaltsverz. u allg Hin.Los1   '!E3</f>
        <v>EU-3-2-cst-26-131</v>
      </c>
      <c r="I3" s="459"/>
    </row>
    <row r="4" spans="1:9" s="111" customFormat="1" ht="15.75" customHeight="1">
      <c r="A4" s="454" t="s">
        <v>228</v>
      </c>
      <c r="B4" s="454"/>
      <c r="C4" s="454"/>
      <c r="D4" s="454"/>
      <c r="E4" s="454"/>
      <c r="F4" s="454"/>
      <c r="G4" s="454"/>
      <c r="H4" s="454"/>
      <c r="I4" s="454"/>
    </row>
    <row r="5" spans="1:9" s="111" customFormat="1" ht="6.75" customHeight="1">
      <c r="A5" s="112"/>
      <c r="B5" s="112"/>
      <c r="C5" s="112"/>
      <c r="D5" s="112"/>
      <c r="E5" s="112"/>
      <c r="F5" s="112"/>
      <c r="G5" s="147"/>
      <c r="H5" s="147"/>
      <c r="I5" s="147"/>
    </row>
    <row r="6" spans="1:9" s="109" customFormat="1" ht="14.4">
      <c r="A6" s="148"/>
      <c r="B6" s="149"/>
      <c r="C6" s="149"/>
      <c r="D6" s="149"/>
      <c r="E6" s="149"/>
      <c r="F6" s="149"/>
      <c r="G6" s="149"/>
      <c r="H6" s="149"/>
      <c r="I6" s="149"/>
    </row>
    <row r="7" spans="1:9" s="109" customFormat="1" ht="129">
      <c r="A7" s="150" t="s">
        <v>51</v>
      </c>
      <c r="B7" s="151" t="s">
        <v>162</v>
      </c>
      <c r="C7" s="152" t="s">
        <v>161</v>
      </c>
      <c r="D7" s="152" t="s">
        <v>152</v>
      </c>
      <c r="E7" s="55" t="s">
        <v>153</v>
      </c>
      <c r="F7" s="56" t="s">
        <v>154</v>
      </c>
      <c r="G7" s="57" t="s">
        <v>155</v>
      </c>
      <c r="H7" s="149"/>
      <c r="I7" s="149"/>
    </row>
    <row r="8" spans="1:9" s="109" customFormat="1" ht="14.4">
      <c r="A8" s="153"/>
      <c r="B8" s="154"/>
      <c r="C8" s="155"/>
      <c r="D8" s="155"/>
      <c r="E8" s="58"/>
      <c r="F8" s="58"/>
      <c r="G8" s="59"/>
      <c r="H8" s="149"/>
      <c r="I8" s="149"/>
    </row>
    <row r="9" spans="1:9" s="109" customFormat="1" ht="14.4">
      <c r="A9" s="156" t="s">
        <v>156</v>
      </c>
      <c r="B9" s="154"/>
      <c r="C9" s="155"/>
      <c r="D9" s="155"/>
      <c r="E9" s="58"/>
      <c r="F9" s="58"/>
      <c r="G9" s="58"/>
      <c r="H9" s="149"/>
      <c r="I9" s="149"/>
    </row>
    <row r="10" spans="1:9" s="109" customFormat="1" ht="22.95" customHeight="1">
      <c r="A10" s="319" t="s">
        <v>229</v>
      </c>
      <c r="B10" s="320">
        <v>3</v>
      </c>
      <c r="C10" s="155">
        <v>208</v>
      </c>
      <c r="D10" s="60">
        <f>IF(OR(B10="",C10=""),"",B10*C10)</f>
        <v>624</v>
      </c>
      <c r="E10" s="237">
        <f>'SVS OL Los 1'!$D$58</f>
        <v>0</v>
      </c>
      <c r="F10" s="61">
        <f>IF(OR(D10="",E10=""),"",D10*E10)</f>
        <v>0</v>
      </c>
      <c r="G10" s="58">
        <f>IF(OR(F10=""),"",F10/12)</f>
        <v>0</v>
      </c>
      <c r="H10" s="149"/>
      <c r="I10" s="149"/>
    </row>
    <row r="11" spans="1:9" s="109" customFormat="1" ht="30" customHeight="1">
      <c r="A11" s="70" t="s">
        <v>149</v>
      </c>
      <c r="B11" s="157"/>
      <c r="C11" s="158"/>
      <c r="D11" s="158">
        <f>SUM(D10:D10)</f>
        <v>624</v>
      </c>
      <c r="E11" s="62"/>
      <c r="F11" s="62">
        <f>SUM(F10:F10)</f>
        <v>0</v>
      </c>
      <c r="G11" s="62">
        <f>SUM(G10:G10)</f>
        <v>0</v>
      </c>
      <c r="H11" s="149"/>
      <c r="I11" s="149"/>
    </row>
    <row r="12" spans="1:9" s="109" customFormat="1" ht="16.5" customHeight="1">
      <c r="A12" s="112"/>
      <c r="B12" s="159"/>
      <c r="C12" s="160"/>
      <c r="D12" s="160"/>
      <c r="E12" s="63"/>
      <c r="F12" s="63"/>
      <c r="G12" s="63"/>
      <c r="H12" s="149"/>
      <c r="I12" s="149"/>
    </row>
    <row r="13" spans="1:9" ht="14.4">
      <c r="A13" s="571" t="s">
        <v>274</v>
      </c>
      <c r="B13" s="572"/>
      <c r="C13" s="572"/>
      <c r="D13" s="572"/>
      <c r="E13" s="572"/>
      <c r="F13" s="572"/>
      <c r="G13" s="572"/>
    </row>
  </sheetData>
  <sheetProtection algorithmName="SHA-512" hashValue="L6w+9GEOp0KqBePoydh5ejrzjwhX04v9zLlzzqAEolPK8FWL3QduprVQHJd4rs9TCpugL1ASPF5aNxdwse+L0w==" saltValue="+QyS9MyqR0iDey7t9i7now==" spinCount="100000" sheet="1" objects="1" scenarios="1"/>
  <mergeCells count="4">
    <mergeCell ref="H3:I3"/>
    <mergeCell ref="A4:I4"/>
    <mergeCell ref="B3:F3"/>
    <mergeCell ref="A13:G13"/>
  </mergeCells>
  <pageMargins left="0.70866141732283472" right="0.70866141732283472" top="0.78740157480314965" bottom="0.78740157480314965" header="0.31496062992125984" footer="0.31496062992125984"/>
  <pageSetup paperSize="9" scale="67" orientation="portrait" r:id="rId1"/>
  <headerFooter>
    <oddFooter>&amp;R&amp;"Arial,Standard"&amp;9Seite &amp;P von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H53"/>
  <sheetViews>
    <sheetView showGridLines="0" view="pageBreakPreview" zoomScaleNormal="100" zoomScaleSheetLayoutView="100" workbookViewId="0">
      <selection activeCell="D26" sqref="D26:G26"/>
    </sheetView>
  </sheetViews>
  <sheetFormatPr baseColWidth="10" defaultColWidth="11.44140625" defaultRowHeight="13.8"/>
  <cols>
    <col min="1" max="1" width="3.5546875" style="103" customWidth="1"/>
    <col min="2" max="2" width="46.5546875" style="103" customWidth="1"/>
    <col min="3" max="3" width="10.21875" style="103" customWidth="1"/>
    <col min="4" max="4" width="11.77734375" style="103" customWidth="1"/>
    <col min="5" max="5" width="17.44140625" style="103" customWidth="1"/>
    <col min="6" max="6" width="16.77734375" style="103" customWidth="1"/>
    <col min="7" max="7" width="12.5546875" style="103" customWidth="1"/>
    <col min="8" max="8" width="17.21875" style="103" customWidth="1"/>
    <col min="9" max="16384" width="11.44140625" style="103"/>
  </cols>
  <sheetData>
    <row r="1" spans="1:8" s="109" customFormat="1" ht="25.5" customHeight="1">
      <c r="A1" s="21" t="str">
        <f>'Inhaltsverz. u allg Hin.Los1   '!A1</f>
        <v>Vergabe Unterhaltsreinigung</v>
      </c>
      <c r="B1" s="26"/>
      <c r="C1" s="22"/>
      <c r="D1" s="22"/>
      <c r="E1" s="15"/>
      <c r="F1" s="14"/>
      <c r="G1" s="14"/>
      <c r="H1" s="14"/>
    </row>
    <row r="2" spans="1:8" s="109" customFormat="1" ht="12" customHeight="1">
      <c r="A2" s="54" t="str">
        <f>'Inhaltsverz. u allg Hin.Los1   '!A2</f>
        <v>Anhang Teil C (EXCEL-Teil)</v>
      </c>
      <c r="B2" s="14"/>
      <c r="C2" s="14"/>
      <c r="D2" s="14"/>
      <c r="E2" s="14"/>
      <c r="F2" s="14"/>
      <c r="G2" s="14"/>
      <c r="H2" s="14"/>
    </row>
    <row r="3" spans="1:8" s="109" customFormat="1" ht="26.4">
      <c r="A3" s="564" t="s">
        <v>114</v>
      </c>
      <c r="B3" s="565"/>
      <c r="C3" s="562" t="str">
        <f>'Inhaltsverz. u allg Hin.Los1   '!B3</f>
        <v>Verwalltungsgemeinschaft Kochel am See</v>
      </c>
      <c r="D3" s="481"/>
      <c r="E3" s="416"/>
      <c r="F3" s="286" t="str">
        <f>'Inhaltsverz. u allg Hin.Los1   '!D3</f>
        <v>Vergabenummer/   Aktenzeichen:</v>
      </c>
      <c r="G3" s="562" t="str">
        <f>'Inhaltsverz. u allg Hin.Los1   '!E3</f>
        <v>EU-3-2-cst-26-131</v>
      </c>
      <c r="H3" s="416"/>
    </row>
    <row r="4" spans="1:8" s="111" customFormat="1" ht="15.75" customHeight="1">
      <c r="A4" s="454" t="s">
        <v>308</v>
      </c>
      <c r="B4" s="454"/>
      <c r="C4" s="454"/>
      <c r="D4" s="454"/>
      <c r="E4" s="454"/>
      <c r="F4" s="454"/>
      <c r="G4" s="454"/>
      <c r="H4" s="454"/>
    </row>
    <row r="5" spans="1:8" s="111" customFormat="1" ht="6.75" customHeight="1">
      <c r="A5" s="112"/>
      <c r="B5" s="112"/>
      <c r="C5" s="112"/>
      <c r="D5" s="112"/>
      <c r="E5" s="112"/>
      <c r="F5" s="112"/>
      <c r="G5" s="112"/>
      <c r="H5" s="112"/>
    </row>
    <row r="6" spans="1:8">
      <c r="A6" s="420" t="s">
        <v>50</v>
      </c>
      <c r="B6" s="420"/>
      <c r="C6" s="420"/>
      <c r="D6" s="420"/>
      <c r="E6" s="420"/>
      <c r="F6" s="420"/>
      <c r="G6" s="420"/>
      <c r="H6" s="420"/>
    </row>
    <row r="7" spans="1:8" ht="6.75" customHeight="1">
      <c r="A7" s="2"/>
      <c r="B7" s="98"/>
      <c r="C7" s="113"/>
      <c r="D7" s="113"/>
      <c r="E7" s="113"/>
      <c r="F7" s="113"/>
      <c r="G7" s="5"/>
      <c r="H7" s="5"/>
    </row>
    <row r="8" spans="1:8" ht="15.75" customHeight="1">
      <c r="A8" s="577" t="s">
        <v>120</v>
      </c>
      <c r="B8" s="577"/>
      <c r="C8" s="577"/>
      <c r="D8" s="577"/>
      <c r="E8" s="577"/>
      <c r="F8" s="577"/>
      <c r="G8" s="577"/>
      <c r="H8" s="577"/>
    </row>
    <row r="9" spans="1:8" ht="6.75" customHeight="1">
      <c r="A9" s="3"/>
      <c r="B9" s="3"/>
      <c r="C9" s="3"/>
      <c r="D9" s="3"/>
      <c r="E9" s="3"/>
      <c r="F9" s="3"/>
      <c r="G9" s="3"/>
      <c r="H9" s="3"/>
    </row>
    <row r="10" spans="1:8" ht="45" customHeight="1">
      <c r="A10" s="581" t="s">
        <v>121</v>
      </c>
      <c r="B10" s="581"/>
      <c r="C10" s="581"/>
      <c r="D10" s="581"/>
      <c r="E10" s="581"/>
      <c r="F10" s="581"/>
      <c r="G10" s="581"/>
      <c r="H10" s="581"/>
    </row>
    <row r="11" spans="1:8" ht="6.75" customHeight="1">
      <c r="A11" s="6"/>
      <c r="B11" s="6"/>
      <c r="C11" s="6"/>
      <c r="D11" s="6"/>
      <c r="E11" s="6"/>
      <c r="F11" s="6"/>
      <c r="G11" s="6"/>
      <c r="H11" s="6"/>
    </row>
    <row r="12" spans="1:8">
      <c r="A12" s="114" t="s">
        <v>122</v>
      </c>
      <c r="B12" s="115"/>
      <c r="C12" s="115"/>
      <c r="D12" s="115"/>
      <c r="E12" s="115"/>
      <c r="F12" s="115"/>
      <c r="G12" s="6"/>
      <c r="H12" s="6"/>
    </row>
    <row r="13" spans="1:8" ht="6.75" customHeight="1">
      <c r="A13" s="114"/>
      <c r="B13" s="115"/>
      <c r="C13" s="115"/>
      <c r="D13" s="115"/>
      <c r="E13" s="115"/>
      <c r="F13" s="115"/>
      <c r="G13" s="6"/>
      <c r="H13" s="6"/>
    </row>
    <row r="14" spans="1:8" ht="117.6" customHeight="1">
      <c r="A14" s="578" t="s">
        <v>256</v>
      </c>
      <c r="B14" s="578"/>
      <c r="C14" s="578"/>
      <c r="D14" s="578"/>
      <c r="E14" s="578"/>
      <c r="F14" s="578"/>
      <c r="G14" s="578"/>
      <c r="H14" s="578"/>
    </row>
    <row r="15" spans="1:8">
      <c r="A15" s="116" t="s">
        <v>123</v>
      </c>
      <c r="B15" s="116"/>
      <c r="C15" s="116"/>
      <c r="D15" s="116"/>
      <c r="E15" s="116"/>
      <c r="F15" s="116"/>
      <c r="G15" s="6"/>
      <c r="H15" s="6"/>
    </row>
    <row r="16" spans="1:8">
      <c r="A16" s="116" t="s">
        <v>124</v>
      </c>
      <c r="B16" s="117"/>
      <c r="C16" s="117"/>
      <c r="D16" s="117"/>
      <c r="E16" s="117"/>
      <c r="F16" s="117"/>
      <c r="G16" s="6"/>
      <c r="H16" s="6"/>
    </row>
    <row r="17" spans="1:8" ht="14.25" customHeight="1">
      <c r="A17" s="582" t="s">
        <v>125</v>
      </c>
      <c r="B17" s="582"/>
      <c r="C17" s="582"/>
      <c r="D17" s="582"/>
      <c r="E17" s="582"/>
      <c r="F17" s="582"/>
      <c r="G17" s="582"/>
      <c r="H17" s="582"/>
    </row>
    <row r="18" spans="1:8" ht="6.75" customHeight="1">
      <c r="A18" s="5"/>
      <c r="B18" s="5"/>
      <c r="C18" s="5"/>
      <c r="D18" s="5"/>
      <c r="E18" s="5"/>
      <c r="F18" s="5"/>
      <c r="G18" s="5"/>
      <c r="H18" s="5"/>
    </row>
    <row r="19" spans="1:8" ht="15.75" customHeight="1">
      <c r="A19" s="467" t="s">
        <v>126</v>
      </c>
      <c r="B19" s="467"/>
      <c r="C19" s="118"/>
      <c r="D19" s="118"/>
      <c r="E19" s="118"/>
      <c r="F19" s="118"/>
      <c r="G19" s="119"/>
      <c r="H19" s="119"/>
    </row>
    <row r="20" spans="1:8" ht="14.25" customHeight="1">
      <c r="A20" s="583" t="s">
        <v>127</v>
      </c>
      <c r="B20" s="583"/>
      <c r="C20" s="583"/>
      <c r="D20" s="583"/>
      <c r="E20" s="583"/>
      <c r="F20" s="583"/>
      <c r="G20" s="583"/>
      <c r="H20" s="583"/>
    </row>
    <row r="21" spans="1:8" ht="10.5" customHeight="1">
      <c r="A21" s="120"/>
      <c r="B21" s="120"/>
      <c r="C21" s="120"/>
      <c r="D21" s="120"/>
      <c r="E21" s="120"/>
      <c r="F21" s="120"/>
      <c r="G21" s="120"/>
      <c r="H21" s="120"/>
    </row>
    <row r="22" spans="1:8" ht="42.75" customHeight="1">
      <c r="A22" s="120"/>
      <c r="B22" s="120"/>
      <c r="C22" s="121" t="s">
        <v>128</v>
      </c>
      <c r="D22" s="584" t="s">
        <v>129</v>
      </c>
      <c r="E22" s="584"/>
      <c r="F22" s="584"/>
      <c r="G22" s="584"/>
      <c r="H22" s="122" t="s">
        <v>130</v>
      </c>
    </row>
    <row r="23" spans="1:8" ht="8.25" customHeight="1">
      <c r="A23" s="123"/>
      <c r="B23" s="123"/>
      <c r="C23" s="124"/>
      <c r="D23" s="125"/>
      <c r="E23" s="125"/>
      <c r="F23" s="125"/>
      <c r="G23" s="126"/>
      <c r="H23" s="127"/>
    </row>
    <row r="24" spans="1:8" ht="19.95" customHeight="1">
      <c r="A24" s="128" t="s">
        <v>131</v>
      </c>
      <c r="B24" s="128" t="s">
        <v>132</v>
      </c>
      <c r="C24" s="331">
        <v>5</v>
      </c>
      <c r="D24" s="573"/>
      <c r="E24" s="574"/>
      <c r="F24" s="574"/>
      <c r="G24" s="575"/>
      <c r="H24" s="129">
        <f t="shared" ref="H24:H30" si="0">SUM(C24*D24)</f>
        <v>0</v>
      </c>
    </row>
    <row r="25" spans="1:8" ht="27.6" customHeight="1">
      <c r="A25" s="128" t="s">
        <v>133</v>
      </c>
      <c r="B25" s="332" t="s">
        <v>134</v>
      </c>
      <c r="C25" s="331">
        <v>5</v>
      </c>
      <c r="D25" s="573"/>
      <c r="E25" s="574"/>
      <c r="F25" s="574"/>
      <c r="G25" s="575"/>
      <c r="H25" s="129">
        <f t="shared" si="0"/>
        <v>0</v>
      </c>
    </row>
    <row r="26" spans="1:8" ht="20.100000000000001" customHeight="1">
      <c r="A26" s="128" t="s">
        <v>135</v>
      </c>
      <c r="B26" s="128" t="s">
        <v>136</v>
      </c>
      <c r="C26" s="331">
        <v>5</v>
      </c>
      <c r="D26" s="573"/>
      <c r="E26" s="574"/>
      <c r="F26" s="574"/>
      <c r="G26" s="575"/>
      <c r="H26" s="129">
        <f t="shared" si="0"/>
        <v>0</v>
      </c>
    </row>
    <row r="27" spans="1:8" ht="20.100000000000001" customHeight="1">
      <c r="A27" s="128" t="s">
        <v>137</v>
      </c>
      <c r="B27" s="128" t="s">
        <v>138</v>
      </c>
      <c r="C27" s="331">
        <v>5</v>
      </c>
      <c r="D27" s="573"/>
      <c r="E27" s="574"/>
      <c r="F27" s="574"/>
      <c r="G27" s="575"/>
      <c r="H27" s="129">
        <f t="shared" si="0"/>
        <v>0</v>
      </c>
    </row>
    <row r="28" spans="1:8" ht="20.100000000000001" customHeight="1">
      <c r="A28" s="128" t="s">
        <v>139</v>
      </c>
      <c r="B28" s="128" t="s">
        <v>140</v>
      </c>
      <c r="C28" s="331">
        <v>5</v>
      </c>
      <c r="D28" s="573"/>
      <c r="E28" s="574"/>
      <c r="F28" s="574"/>
      <c r="G28" s="575"/>
      <c r="H28" s="129">
        <f t="shared" si="0"/>
        <v>0</v>
      </c>
    </row>
    <row r="29" spans="1:8" ht="40.5" customHeight="1">
      <c r="A29" s="128" t="s">
        <v>141</v>
      </c>
      <c r="B29" s="333" t="s">
        <v>520</v>
      </c>
      <c r="C29" s="331">
        <v>5</v>
      </c>
      <c r="D29" s="573"/>
      <c r="E29" s="574"/>
      <c r="F29" s="574"/>
      <c r="G29" s="575"/>
      <c r="H29" s="129">
        <f t="shared" si="0"/>
        <v>0</v>
      </c>
    </row>
    <row r="30" spans="1:8" ht="19.95" customHeight="1">
      <c r="A30" s="128" t="s">
        <v>248</v>
      </c>
      <c r="B30" s="333" t="s">
        <v>521</v>
      </c>
      <c r="C30" s="331">
        <v>5</v>
      </c>
      <c r="D30" s="573"/>
      <c r="E30" s="574"/>
      <c r="F30" s="574"/>
      <c r="G30" s="575"/>
      <c r="H30" s="129">
        <f t="shared" si="0"/>
        <v>0</v>
      </c>
    </row>
    <row r="31" spans="1:8" ht="6.75" customHeight="1">
      <c r="A31" s="5"/>
      <c r="B31" s="130"/>
      <c r="C31" s="131"/>
      <c r="D31" s="132"/>
      <c r="E31" s="132"/>
      <c r="F31" s="132"/>
      <c r="G31" s="132"/>
      <c r="H31" s="133"/>
    </row>
    <row r="32" spans="1:8" ht="15" customHeight="1">
      <c r="A32" s="5"/>
      <c r="B32" s="130"/>
      <c r="C32" s="576" t="s">
        <v>142</v>
      </c>
      <c r="D32" s="576"/>
      <c r="E32" s="576"/>
      <c r="F32" s="576"/>
      <c r="G32" s="576"/>
      <c r="H32" s="134">
        <f>SUM(H24:H31)</f>
        <v>0</v>
      </c>
    </row>
    <row r="33" spans="1:8">
      <c r="A33" s="5"/>
      <c r="B33" s="130"/>
      <c r="C33" s="135"/>
      <c r="D33" s="135"/>
      <c r="E33" s="135"/>
      <c r="F33" s="135"/>
      <c r="G33" s="135"/>
      <c r="H33" s="46"/>
    </row>
    <row r="34" spans="1:8" ht="15.75" customHeight="1">
      <c r="A34" s="467" t="s">
        <v>163</v>
      </c>
      <c r="B34" s="467"/>
      <c r="C34" s="118"/>
      <c r="D34" s="118"/>
      <c r="E34" s="118"/>
      <c r="F34" s="118"/>
      <c r="G34" s="119"/>
      <c r="H34" s="119"/>
    </row>
    <row r="35" spans="1:8" ht="29.55" customHeight="1">
      <c r="A35" s="583" t="s">
        <v>273</v>
      </c>
      <c r="B35" s="583"/>
      <c r="C35" s="583"/>
      <c r="D35" s="583"/>
      <c r="E35" s="583"/>
      <c r="F35" s="583"/>
      <c r="G35" s="583"/>
      <c r="H35" s="583"/>
    </row>
    <row r="36" spans="1:8" ht="6.75" customHeight="1">
      <c r="A36" s="5"/>
      <c r="B36" s="130"/>
      <c r="C36" s="139"/>
      <c r="D36" s="139"/>
      <c r="E36" s="139"/>
      <c r="F36" s="139"/>
      <c r="G36" s="139"/>
      <c r="H36" s="43"/>
    </row>
    <row r="37" spans="1:8" ht="26.4">
      <c r="A37" s="120"/>
      <c r="B37" s="120"/>
      <c r="C37" s="140" t="s">
        <v>143</v>
      </c>
      <c r="D37" s="140" t="s">
        <v>144</v>
      </c>
      <c r="E37" s="140" t="s">
        <v>145</v>
      </c>
      <c r="F37" s="140" t="s">
        <v>233</v>
      </c>
      <c r="G37" s="140" t="s">
        <v>146</v>
      </c>
      <c r="H37" s="141" t="s">
        <v>130</v>
      </c>
    </row>
    <row r="38" spans="1:8" ht="6.75" customHeight="1">
      <c r="A38" s="142" t="s">
        <v>147</v>
      </c>
      <c r="B38" s="142"/>
      <c r="C38" s="143"/>
      <c r="D38" s="144"/>
      <c r="E38" s="144"/>
      <c r="F38" s="144"/>
      <c r="G38" s="144"/>
      <c r="H38" s="145"/>
    </row>
    <row r="39" spans="1:8" ht="19.8" customHeight="1">
      <c r="A39" s="128" t="s">
        <v>131</v>
      </c>
      <c r="B39" s="334" t="s">
        <v>522</v>
      </c>
      <c r="C39" s="335">
        <v>1</v>
      </c>
      <c r="D39" s="346">
        <v>400</v>
      </c>
      <c r="E39" s="406"/>
      <c r="F39" s="407"/>
      <c r="G39" s="274">
        <f t="shared" ref="G39:G44" si="1">IFERROR(H39/D39,0)</f>
        <v>0</v>
      </c>
      <c r="H39" s="274">
        <f t="shared" ref="H39:H44" si="2">IFERROR(SUM(C39*D39/E39*F39),0)</f>
        <v>0</v>
      </c>
    </row>
    <row r="40" spans="1:8" ht="19.8" customHeight="1">
      <c r="A40" s="128" t="s">
        <v>133</v>
      </c>
      <c r="B40" s="334" t="s">
        <v>523</v>
      </c>
      <c r="C40" s="335">
        <v>1</v>
      </c>
      <c r="D40" s="346">
        <v>750</v>
      </c>
      <c r="E40" s="406"/>
      <c r="F40" s="407"/>
      <c r="G40" s="274">
        <f t="shared" si="1"/>
        <v>0</v>
      </c>
      <c r="H40" s="274">
        <f t="shared" si="2"/>
        <v>0</v>
      </c>
    </row>
    <row r="41" spans="1:8" ht="19.8" customHeight="1">
      <c r="A41" s="128" t="s">
        <v>135</v>
      </c>
      <c r="B41" s="334" t="s">
        <v>148</v>
      </c>
      <c r="C41" s="335">
        <v>1</v>
      </c>
      <c r="D41" s="346">
        <v>750</v>
      </c>
      <c r="E41" s="406"/>
      <c r="F41" s="407"/>
      <c r="G41" s="274">
        <f t="shared" si="1"/>
        <v>0</v>
      </c>
      <c r="H41" s="274">
        <f t="shared" si="2"/>
        <v>0</v>
      </c>
    </row>
    <row r="42" spans="1:8" ht="27" customHeight="1">
      <c r="A42" s="128" t="s">
        <v>137</v>
      </c>
      <c r="B42" s="334" t="s">
        <v>524</v>
      </c>
      <c r="C42" s="335">
        <v>1</v>
      </c>
      <c r="D42" s="346">
        <v>450</v>
      </c>
      <c r="E42" s="406"/>
      <c r="F42" s="407"/>
      <c r="G42" s="274">
        <f t="shared" si="1"/>
        <v>0</v>
      </c>
      <c r="H42" s="274">
        <f t="shared" si="2"/>
        <v>0</v>
      </c>
    </row>
    <row r="43" spans="1:8" ht="19.8" customHeight="1">
      <c r="A43" s="128" t="s">
        <v>139</v>
      </c>
      <c r="B43" s="334" t="s">
        <v>525</v>
      </c>
      <c r="C43" s="335">
        <v>1</v>
      </c>
      <c r="D43" s="346">
        <v>150</v>
      </c>
      <c r="E43" s="406"/>
      <c r="F43" s="407"/>
      <c r="G43" s="274">
        <f t="shared" si="1"/>
        <v>0</v>
      </c>
      <c r="H43" s="274">
        <f t="shared" si="2"/>
        <v>0</v>
      </c>
    </row>
    <row r="44" spans="1:8" ht="41.55" customHeight="1">
      <c r="A44" s="128" t="s">
        <v>141</v>
      </c>
      <c r="B44" s="334" t="s">
        <v>526</v>
      </c>
      <c r="C44" s="335">
        <v>1</v>
      </c>
      <c r="D44" s="346">
        <v>100</v>
      </c>
      <c r="E44" s="406"/>
      <c r="F44" s="407"/>
      <c r="G44" s="274">
        <f t="shared" si="1"/>
        <v>0</v>
      </c>
      <c r="H44" s="274">
        <f t="shared" si="2"/>
        <v>0</v>
      </c>
    </row>
    <row r="45" spans="1:8" ht="6.75" customHeight="1">
      <c r="A45" s="146"/>
      <c r="B45" s="146"/>
      <c r="C45" s="135"/>
      <c r="D45" s="135"/>
      <c r="E45" s="135"/>
      <c r="F45" s="135"/>
      <c r="G45" s="46"/>
      <c r="H45" s="46"/>
    </row>
    <row r="46" spans="1:8">
      <c r="A46" s="146"/>
      <c r="B46" s="146"/>
      <c r="C46" s="576" t="s">
        <v>142</v>
      </c>
      <c r="D46" s="576"/>
      <c r="E46" s="576"/>
      <c r="F46" s="576"/>
      <c r="G46" s="576"/>
      <c r="H46" s="134">
        <f>SUM(H39:H45)</f>
        <v>0</v>
      </c>
    </row>
    <row r="47" spans="1:8">
      <c r="A47" s="146"/>
      <c r="B47" s="146"/>
      <c r="C47" s="135"/>
      <c r="D47" s="135"/>
      <c r="E47" s="135"/>
      <c r="F47" s="135"/>
      <c r="G47" s="135"/>
      <c r="H47" s="46"/>
    </row>
    <row r="48" spans="1:8">
      <c r="A48" s="5"/>
      <c r="B48" s="5"/>
      <c r="C48" s="579" t="s">
        <v>149</v>
      </c>
      <c r="D48" s="579"/>
      <c r="E48" s="579"/>
      <c r="F48" s="579"/>
      <c r="G48" s="579"/>
      <c r="H48" s="43">
        <f>SUM(H46,H32)</f>
        <v>0</v>
      </c>
    </row>
    <row r="49" spans="1:8">
      <c r="A49" s="5"/>
      <c r="B49" s="5"/>
      <c r="C49" s="5"/>
      <c r="D49" s="5"/>
      <c r="E49" s="5"/>
      <c r="F49" s="5"/>
      <c r="G49" s="5"/>
      <c r="H49" s="5"/>
    </row>
    <row r="50" spans="1:8" ht="14.25" customHeight="1">
      <c r="A50" s="580" t="s">
        <v>193</v>
      </c>
      <c r="B50" s="580"/>
      <c r="C50" s="580"/>
      <c r="D50" s="580"/>
      <c r="E50" s="580"/>
      <c r="F50" s="580"/>
      <c r="G50" s="580"/>
      <c r="H50" s="580"/>
    </row>
    <row r="52" spans="1:8">
      <c r="A52" s="585"/>
      <c r="B52" s="585"/>
      <c r="C52" s="585"/>
      <c r="D52" s="585"/>
      <c r="E52" s="585"/>
      <c r="F52" s="585"/>
      <c r="G52" s="585"/>
      <c r="H52" s="585"/>
    </row>
    <row r="53" spans="1:8">
      <c r="G53" s="537"/>
      <c r="H53" s="537"/>
    </row>
  </sheetData>
  <sheetProtection algorithmName="SHA-512" hashValue="a4ZtDHeLKNOgDEIXi0OYGdrF8Mn+hew9W2N/SPjxnP7IZdJrbA1b5ERehCOeJYaO5MuN3iajeK49zcvWF9zDTA==" saltValue="7I3lV16RBVuwBaiVT9EOnQ==" spinCount="100000" sheet="1" objects="1" scenarios="1"/>
  <protectedRanges>
    <protectedRange sqref="D24:G30 E39:F44 A50:H50" name="Bereich1"/>
  </protectedRanges>
  <mergeCells count="27">
    <mergeCell ref="G53:H53"/>
    <mergeCell ref="C48:G48"/>
    <mergeCell ref="A50:H50"/>
    <mergeCell ref="A10:H10"/>
    <mergeCell ref="A17:H17"/>
    <mergeCell ref="A19:B19"/>
    <mergeCell ref="A20:H20"/>
    <mergeCell ref="D22:G22"/>
    <mergeCell ref="A34:B34"/>
    <mergeCell ref="A35:H35"/>
    <mergeCell ref="A52:H52"/>
    <mergeCell ref="C46:G46"/>
    <mergeCell ref="D25:G25"/>
    <mergeCell ref="D26:G26"/>
    <mergeCell ref="D27:G27"/>
    <mergeCell ref="D28:G28"/>
    <mergeCell ref="G3:H3"/>
    <mergeCell ref="D29:G29"/>
    <mergeCell ref="C32:G32"/>
    <mergeCell ref="D24:G24"/>
    <mergeCell ref="A4:H4"/>
    <mergeCell ref="A6:H6"/>
    <mergeCell ref="A8:H8"/>
    <mergeCell ref="D30:G30"/>
    <mergeCell ref="A3:B3"/>
    <mergeCell ref="C3:E3"/>
    <mergeCell ref="A14:H14"/>
  </mergeCells>
  <pageMargins left="0.59055118110236227" right="0.19685039370078741" top="0.59055118110236227" bottom="0.39370078740157483" header="0" footer="0.31496062992125984"/>
  <pageSetup paperSize="9" scale="70" orientation="portrait" r:id="rId1"/>
  <headerFooter>
    <oddFooter xml:space="preserve">&amp;R&amp;"Arial,Standard"&amp;9Seite &amp;P von &amp;N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P159"/>
  <sheetViews>
    <sheetView showGridLines="0" view="pageBreakPreview" topLeftCell="A122" zoomScaleNormal="100" zoomScaleSheetLayoutView="100" workbookViewId="0">
      <selection activeCell="I144" sqref="I144"/>
    </sheetView>
  </sheetViews>
  <sheetFormatPr baseColWidth="10" defaultColWidth="24.5546875" defaultRowHeight="13.2"/>
  <cols>
    <col min="1" max="1" width="43" style="5" customWidth="1"/>
    <col min="2" max="2" width="22.44140625" style="6" customWidth="1"/>
    <col min="3" max="3" width="8.5546875" style="5" bestFit="1" customWidth="1"/>
    <col min="4" max="4" width="10.6640625" style="6" bestFit="1" customWidth="1"/>
    <col min="5" max="5" width="40.44140625" style="6" customWidth="1"/>
    <col min="6" max="6" width="8.21875" style="298" customWidth="1"/>
    <col min="7" max="7" width="15.88671875" style="6" customWidth="1"/>
    <col min="8" max="8" width="12.6640625" style="50" customWidth="1"/>
    <col min="9" max="9" width="10.21875" style="28" customWidth="1"/>
    <col min="10" max="10" width="13.21875" style="193" customWidth="1"/>
    <col min="11" max="11" width="15.109375" style="5" customWidth="1"/>
    <col min="12" max="12" width="12.5546875" style="5" bestFit="1" customWidth="1"/>
    <col min="13" max="13" width="15.44140625" style="41" bestFit="1" customWidth="1"/>
    <col min="14" max="14" width="14.44140625" style="5" bestFit="1" customWidth="1"/>
    <col min="15" max="15" width="15.5546875" style="46" customWidth="1"/>
    <col min="16" max="16" width="12.44140625" style="46" bestFit="1" customWidth="1"/>
    <col min="17" max="16384" width="24.5546875" style="5"/>
  </cols>
  <sheetData>
    <row r="1" spans="1:16" ht="28.35" customHeight="1">
      <c r="A1" s="14" t="str">
        <f>'Inhaltsverz. u allg Hin.Los1   '!A1</f>
        <v>Vergabe Unterhaltsreinigung</v>
      </c>
      <c r="B1" s="15"/>
      <c r="C1" s="348"/>
      <c r="D1" s="15"/>
      <c r="E1" s="15"/>
      <c r="F1" s="17"/>
      <c r="G1" s="15"/>
      <c r="H1" s="49"/>
      <c r="I1" s="27"/>
      <c r="J1" s="16"/>
      <c r="K1" s="18"/>
      <c r="L1" s="18"/>
      <c r="M1" s="37"/>
      <c r="N1" s="18"/>
      <c r="O1" s="42"/>
      <c r="P1" s="42"/>
    </row>
    <row r="2" spans="1:16">
      <c r="A2" s="220" t="str">
        <f>'Inhaltsverz. u allg Hin.Los1   '!A2</f>
        <v>Anhang Teil C (EXCEL-Teil)</v>
      </c>
      <c r="B2" s="49"/>
      <c r="C2" s="349"/>
      <c r="D2" s="49"/>
      <c r="E2" s="49"/>
      <c r="F2" s="16"/>
      <c r="G2" s="49"/>
      <c r="H2" s="49"/>
      <c r="I2" s="49"/>
      <c r="J2" s="49"/>
      <c r="K2" s="49"/>
      <c r="L2" s="49"/>
      <c r="M2" s="49"/>
      <c r="N2" s="49"/>
      <c r="O2" s="49"/>
      <c r="P2" s="49"/>
    </row>
    <row r="3" spans="1:16" s="8" customFormat="1" ht="15.6">
      <c r="A3" s="195" t="s">
        <v>114</v>
      </c>
      <c r="B3" s="587" t="str">
        <f>'Inhaltsverz. u allg Hin.Los1   '!B3</f>
        <v>Verwalltungsgemeinschaft Kochel am See</v>
      </c>
      <c r="C3" s="588"/>
      <c r="D3" s="588"/>
      <c r="E3" s="588"/>
      <c r="F3" s="588"/>
      <c r="G3" s="588"/>
      <c r="H3" s="588"/>
      <c r="I3" s="588"/>
      <c r="J3" s="589"/>
      <c r="K3" s="591" t="str">
        <f>'Inhaltsverz. u allg Hin.Los1   '!D3</f>
        <v>Vergabenummer/   Aktenzeichen:</v>
      </c>
      <c r="L3" s="592"/>
      <c r="M3" s="592"/>
      <c r="N3" s="592"/>
      <c r="O3" s="590" t="str">
        <f>'Inhaltsverz. u allg Hin.Los1   '!E3</f>
        <v>EU-3-2-cst-26-131</v>
      </c>
      <c r="P3" s="590"/>
    </row>
    <row r="4" spans="1:16" ht="17.100000000000001" customHeight="1">
      <c r="A4" s="586" t="s">
        <v>309</v>
      </c>
      <c r="B4" s="586"/>
      <c r="C4" s="586"/>
      <c r="D4" s="586"/>
      <c r="E4" s="586"/>
      <c r="F4" s="586"/>
      <c r="G4" s="586"/>
      <c r="H4" s="586"/>
      <c r="I4" s="586"/>
      <c r="J4" s="586"/>
      <c r="K4" s="586"/>
      <c r="L4" s="586"/>
      <c r="M4" s="586"/>
      <c r="N4" s="586"/>
      <c r="O4" s="418"/>
      <c r="P4" s="586"/>
    </row>
    <row r="5" spans="1:16" s="4" customFormat="1" ht="13.35" customHeight="1">
      <c r="A5" s="196"/>
      <c r="B5" s="7"/>
      <c r="C5" s="198"/>
      <c r="D5" s="3"/>
      <c r="E5" s="3"/>
      <c r="F5" s="139"/>
      <c r="G5" s="3"/>
      <c r="H5" s="51"/>
      <c r="I5" s="29"/>
      <c r="J5" s="139"/>
      <c r="M5" s="38"/>
      <c r="O5" s="43"/>
      <c r="P5" s="43"/>
    </row>
    <row r="6" spans="1:16" s="4" customFormat="1" ht="18.75" customHeight="1">
      <c r="A6" s="197" t="s">
        <v>116</v>
      </c>
      <c r="B6" s="19"/>
      <c r="C6" s="350"/>
      <c r="D6" s="19"/>
      <c r="E6" s="19"/>
      <c r="F6" s="327"/>
      <c r="G6" s="48"/>
      <c r="H6" s="325"/>
      <c r="I6" s="30"/>
      <c r="J6" s="30"/>
      <c r="K6" s="13" t="s">
        <v>115</v>
      </c>
      <c r="L6" s="12"/>
      <c r="M6" s="39"/>
      <c r="N6" s="11"/>
      <c r="O6" s="44"/>
      <c r="P6" s="44"/>
    </row>
    <row r="7" spans="1:16" s="4" customFormat="1" ht="4.5" customHeight="1">
      <c r="A7" s="198"/>
      <c r="B7" s="2"/>
      <c r="C7" s="198"/>
      <c r="D7" s="3"/>
      <c r="E7" s="3"/>
      <c r="F7" s="139"/>
      <c r="G7" s="3"/>
      <c r="H7" s="51"/>
      <c r="I7" s="29"/>
      <c r="J7" s="139"/>
      <c r="M7" s="38"/>
      <c r="O7" s="43"/>
      <c r="P7" s="43"/>
    </row>
    <row r="8" spans="1:16" ht="26.4">
      <c r="A8" s="199" t="s">
        <v>94</v>
      </c>
      <c r="B8" s="10" t="s">
        <v>314</v>
      </c>
      <c r="C8" s="199" t="s">
        <v>81</v>
      </c>
      <c r="D8" s="9" t="s">
        <v>324</v>
      </c>
      <c r="E8" s="9" t="s">
        <v>325</v>
      </c>
      <c r="F8" s="328" t="s">
        <v>52</v>
      </c>
      <c r="G8" s="10" t="s">
        <v>82</v>
      </c>
      <c r="H8" s="52" t="s">
        <v>112</v>
      </c>
      <c r="I8" s="31" t="s">
        <v>241</v>
      </c>
      <c r="J8" s="31" t="s">
        <v>242</v>
      </c>
      <c r="K8" s="36" t="s">
        <v>113</v>
      </c>
      <c r="L8" s="35" t="s">
        <v>145</v>
      </c>
      <c r="M8" s="40" t="s">
        <v>252</v>
      </c>
      <c r="N8" s="34" t="s">
        <v>180</v>
      </c>
      <c r="O8" s="45" t="s">
        <v>111</v>
      </c>
      <c r="P8" s="47" t="s">
        <v>110</v>
      </c>
    </row>
    <row r="9" spans="1:16">
      <c r="A9" s="321" t="s">
        <v>310</v>
      </c>
      <c r="B9" s="321" t="s">
        <v>313</v>
      </c>
      <c r="C9" s="321" t="s">
        <v>326</v>
      </c>
      <c r="D9" s="323" t="s">
        <v>327</v>
      </c>
      <c r="E9" s="321" t="s">
        <v>328</v>
      </c>
      <c r="F9" s="249" t="s">
        <v>517</v>
      </c>
      <c r="G9" s="321" t="s">
        <v>487</v>
      </c>
      <c r="H9" s="324">
        <v>38.58</v>
      </c>
      <c r="I9" s="322" t="s">
        <v>189</v>
      </c>
      <c r="J9" s="249">
        <v>6</v>
      </c>
      <c r="K9" s="224">
        <f>IFERROR(tbl_AufmassLos1[[#This Row],[Fläche_qm]]*tbl_AufmassLos1[[#This Row],[Reinigungs-tageJahr]],"")</f>
        <v>231.48</v>
      </c>
      <c r="L9" s="216">
        <f>IFERROR(VLOOKUP(tbl_AufmassLos1[[#This Row],[Reinigungs-gruppe]]&amp;tbl_AufmassLos1[[#This Row],[Reinigungs-tageJahr]],tbl_BasisLos1[],7,FALSE),"")</f>
        <v>0</v>
      </c>
      <c r="M9" s="224" t="str">
        <f>IFERROR(tbl_AufmassLos1[[#This Row],[Fläche_qm_Jahr]]/tbl_AufmassLos1[[#This Row],[qm Leistung pro Stunde]],"")</f>
        <v/>
      </c>
      <c r="N9" s="225">
        <f>IFERROR(VLOOKUP(tbl_AufmassLos1[[#This Row],[Reinigungs-gruppe]]&amp;tbl_AufmassLos1[[#This Row],[Reinigungs-tageJahr]],tbl_BasisLos1[],8,FALSE),"")</f>
        <v>0</v>
      </c>
      <c r="O9" s="226" t="str">
        <f>IFERROR(tbl_AufmassLos1[[#This Row],[StundenJahr]]*tbl_AufmassLos1[[#This Row],[SVS]],"")</f>
        <v/>
      </c>
      <c r="P9" s="227" t="str">
        <f>IFERROR(tbl_AufmassLos1[[#This Row],[PreisJahr]]/12,"")</f>
        <v/>
      </c>
    </row>
    <row r="10" spans="1:16">
      <c r="A10" s="321" t="s">
        <v>310</v>
      </c>
      <c r="B10" s="321" t="s">
        <v>313</v>
      </c>
      <c r="C10" s="321" t="s">
        <v>326</v>
      </c>
      <c r="D10" s="323" t="s">
        <v>329</v>
      </c>
      <c r="E10" s="321" t="s">
        <v>330</v>
      </c>
      <c r="F10" s="249" t="s">
        <v>517</v>
      </c>
      <c r="G10" s="321" t="s">
        <v>487</v>
      </c>
      <c r="H10" s="324">
        <v>28.91</v>
      </c>
      <c r="I10" s="322" t="s">
        <v>189</v>
      </c>
      <c r="J10" s="249">
        <v>6</v>
      </c>
      <c r="K10" s="224">
        <f>IFERROR(tbl_AufmassLos1[[#This Row],[Fläche_qm]]*tbl_AufmassLos1[[#This Row],[Reinigungs-tageJahr]],"")</f>
        <v>173.46</v>
      </c>
      <c r="L10" s="216">
        <f>IFERROR(VLOOKUP(tbl_AufmassLos1[[#This Row],[Reinigungs-gruppe]]&amp;tbl_AufmassLos1[[#This Row],[Reinigungs-tageJahr]],tbl_BasisLos1[],7,FALSE),"")</f>
        <v>0</v>
      </c>
      <c r="M10" s="224" t="str">
        <f>IFERROR(tbl_AufmassLos1[[#This Row],[Fläche_qm_Jahr]]/tbl_AufmassLos1[[#This Row],[qm Leistung pro Stunde]],"")</f>
        <v/>
      </c>
      <c r="N10" s="225">
        <f>IFERROR(VLOOKUP(tbl_AufmassLos1[[#This Row],[Reinigungs-gruppe]]&amp;tbl_AufmassLos1[[#This Row],[Reinigungs-tageJahr]],tbl_BasisLos1[],8,FALSE),"")</f>
        <v>0</v>
      </c>
      <c r="O10" s="226" t="str">
        <f>IFERROR(tbl_AufmassLos1[[#This Row],[StundenJahr]]*tbl_AufmassLos1[[#This Row],[SVS]],"")</f>
        <v/>
      </c>
      <c r="P10" s="227" t="str">
        <f>IFERROR(tbl_AufmassLos1[[#This Row],[PreisJahr]]/12,"")</f>
        <v/>
      </c>
    </row>
    <row r="11" spans="1:16">
      <c r="A11" s="321" t="s">
        <v>310</v>
      </c>
      <c r="B11" s="321" t="s">
        <v>313</v>
      </c>
      <c r="C11" s="321" t="s">
        <v>326</v>
      </c>
      <c r="D11" s="323" t="s">
        <v>331</v>
      </c>
      <c r="E11" s="321" t="s">
        <v>332</v>
      </c>
      <c r="F11" s="249" t="s">
        <v>54</v>
      </c>
      <c r="G11" s="321" t="s">
        <v>487</v>
      </c>
      <c r="H11" s="324">
        <v>2.82</v>
      </c>
      <c r="I11" s="322" t="s">
        <v>185</v>
      </c>
      <c r="J11" s="249">
        <v>12</v>
      </c>
      <c r="K11" s="224">
        <f>IFERROR(tbl_AufmassLos1[[#This Row],[Fläche_qm]]*tbl_AufmassLos1[[#This Row],[Reinigungs-tageJahr]],"")</f>
        <v>33.839999999999996</v>
      </c>
      <c r="L11" s="216">
        <f>IFERROR(VLOOKUP(tbl_AufmassLos1[[#This Row],[Reinigungs-gruppe]]&amp;tbl_AufmassLos1[[#This Row],[Reinigungs-tageJahr]],tbl_BasisLos1[],7,FALSE),"")</f>
        <v>0</v>
      </c>
      <c r="M11" s="224" t="str">
        <f>IFERROR(tbl_AufmassLos1[[#This Row],[Fläche_qm_Jahr]]/tbl_AufmassLos1[[#This Row],[qm Leistung pro Stunde]],"")</f>
        <v/>
      </c>
      <c r="N11" s="225">
        <f>IFERROR(VLOOKUP(tbl_AufmassLos1[[#This Row],[Reinigungs-gruppe]]&amp;tbl_AufmassLos1[[#This Row],[Reinigungs-tageJahr]],tbl_BasisLos1[],8,FALSE),"")</f>
        <v>0</v>
      </c>
      <c r="O11" s="226" t="str">
        <f>IFERROR(tbl_AufmassLos1[[#This Row],[StundenJahr]]*tbl_AufmassLos1[[#This Row],[SVS]],"")</f>
        <v/>
      </c>
      <c r="P11" s="227" t="str">
        <f>IFERROR(tbl_AufmassLos1[[#This Row],[PreisJahr]]/12,"")</f>
        <v/>
      </c>
    </row>
    <row r="12" spans="1:16">
      <c r="A12" s="321" t="s">
        <v>310</v>
      </c>
      <c r="B12" s="321" t="s">
        <v>313</v>
      </c>
      <c r="C12" s="321" t="s">
        <v>326</v>
      </c>
      <c r="D12" s="323" t="s">
        <v>333</v>
      </c>
      <c r="E12" s="321" t="s">
        <v>330</v>
      </c>
      <c r="F12" s="249" t="s">
        <v>54</v>
      </c>
      <c r="G12" s="321" t="s">
        <v>487</v>
      </c>
      <c r="H12" s="324">
        <v>16.57</v>
      </c>
      <c r="I12" s="322" t="s">
        <v>189</v>
      </c>
      <c r="J12" s="322">
        <v>12</v>
      </c>
      <c r="K12" s="224">
        <f>IFERROR(tbl_AufmassLos1[[#This Row],[Fläche_qm]]*tbl_AufmassLos1[[#This Row],[Reinigungs-tageJahr]],"")</f>
        <v>198.84</v>
      </c>
      <c r="L12" s="216">
        <f>IFERROR(VLOOKUP(tbl_AufmassLos1[[#This Row],[Reinigungs-gruppe]]&amp;tbl_AufmassLos1[[#This Row],[Reinigungs-tageJahr]],tbl_BasisLos1[],7,FALSE),"")</f>
        <v>0</v>
      </c>
      <c r="M12" s="224" t="str">
        <f>IFERROR(tbl_AufmassLos1[[#This Row],[Fläche_qm_Jahr]]/tbl_AufmassLos1[[#This Row],[qm Leistung pro Stunde]],"")</f>
        <v/>
      </c>
      <c r="N12" s="225">
        <f>IFERROR(VLOOKUP(tbl_AufmassLos1[[#This Row],[Reinigungs-gruppe]]&amp;tbl_AufmassLos1[[#This Row],[Reinigungs-tageJahr]],tbl_BasisLos1[],8,FALSE),"")</f>
        <v>0</v>
      </c>
      <c r="O12" s="226" t="str">
        <f>IFERROR(tbl_AufmassLos1[[#This Row],[StundenJahr]]*tbl_AufmassLos1[[#This Row],[SVS]],"")</f>
        <v/>
      </c>
      <c r="P12" s="227" t="str">
        <f>IFERROR(tbl_AufmassLos1[[#This Row],[PreisJahr]]/12,"")</f>
        <v/>
      </c>
    </row>
    <row r="13" spans="1:16">
      <c r="A13" s="321" t="s">
        <v>310</v>
      </c>
      <c r="B13" s="321" t="s">
        <v>313</v>
      </c>
      <c r="C13" s="321" t="s">
        <v>326</v>
      </c>
      <c r="D13" s="323" t="s">
        <v>334</v>
      </c>
      <c r="E13" s="321" t="s">
        <v>335</v>
      </c>
      <c r="F13" s="249">
        <v>0</v>
      </c>
      <c r="G13" s="321" t="s">
        <v>487</v>
      </c>
      <c r="H13" s="324">
        <v>13.78</v>
      </c>
      <c r="I13" s="322" t="s">
        <v>189</v>
      </c>
      <c r="J13" s="322">
        <v>0</v>
      </c>
      <c r="K13" s="224">
        <f>IFERROR(tbl_AufmassLos1[[#This Row],[Fläche_qm]]*tbl_AufmassLos1[[#This Row],[Reinigungs-tageJahr]],"")</f>
        <v>0</v>
      </c>
      <c r="L13" s="216" t="str">
        <f>IFERROR(VLOOKUP(tbl_AufmassLos1[[#This Row],[Reinigungs-gruppe]]&amp;tbl_AufmassLos1[[#This Row],[Reinigungs-tageJahr]],tbl_BasisLos1[],7,FALSE),"")</f>
        <v/>
      </c>
      <c r="M13" s="224" t="str">
        <f>IFERROR(tbl_AufmassLos1[[#This Row],[Fläche_qm_Jahr]]/tbl_AufmassLos1[[#This Row],[qm Leistung pro Stunde]],"")</f>
        <v/>
      </c>
      <c r="N13" s="225" t="str">
        <f>IFERROR(VLOOKUP(tbl_AufmassLos1[[#This Row],[Reinigungs-gruppe]]&amp;tbl_AufmassLos1[[#This Row],[Reinigungs-tageJahr]],tbl_BasisLos1[],8,FALSE),"")</f>
        <v/>
      </c>
      <c r="O13" s="226" t="str">
        <f>IFERROR(tbl_AufmassLos1[[#This Row],[StundenJahr]]*tbl_AufmassLos1[[#This Row],[SVS]],"")</f>
        <v/>
      </c>
      <c r="P13" s="227" t="str">
        <f>IFERROR(tbl_AufmassLos1[[#This Row],[PreisJahr]]/12,"")</f>
        <v/>
      </c>
    </row>
    <row r="14" spans="1:16">
      <c r="A14" s="321" t="s">
        <v>310</v>
      </c>
      <c r="B14" s="321" t="s">
        <v>313</v>
      </c>
      <c r="C14" s="321" t="s">
        <v>326</v>
      </c>
      <c r="D14" s="323" t="s">
        <v>336</v>
      </c>
      <c r="E14" s="321" t="s">
        <v>337</v>
      </c>
      <c r="F14" s="249" t="s">
        <v>517</v>
      </c>
      <c r="G14" s="321" t="s">
        <v>487</v>
      </c>
      <c r="H14" s="324">
        <v>46.11</v>
      </c>
      <c r="I14" s="322" t="s">
        <v>189</v>
      </c>
      <c r="J14" s="322">
        <v>6</v>
      </c>
      <c r="K14" s="224">
        <f>IFERROR(tbl_AufmassLos1[[#This Row],[Fläche_qm]]*tbl_AufmassLos1[[#This Row],[Reinigungs-tageJahr]],"")</f>
        <v>276.65999999999997</v>
      </c>
      <c r="L14" s="216">
        <f>IFERROR(VLOOKUP(tbl_AufmassLos1[[#This Row],[Reinigungs-gruppe]]&amp;tbl_AufmassLos1[[#This Row],[Reinigungs-tageJahr]],tbl_BasisLos1[],7,FALSE),"")</f>
        <v>0</v>
      </c>
      <c r="M14" s="224" t="str">
        <f>IFERROR(tbl_AufmassLos1[[#This Row],[Fläche_qm_Jahr]]/tbl_AufmassLos1[[#This Row],[qm Leistung pro Stunde]],"")</f>
        <v/>
      </c>
      <c r="N14" s="225">
        <f>IFERROR(VLOOKUP(tbl_AufmassLos1[[#This Row],[Reinigungs-gruppe]]&amp;tbl_AufmassLos1[[#This Row],[Reinigungs-tageJahr]],tbl_BasisLos1[],8,FALSE),"")</f>
        <v>0</v>
      </c>
      <c r="O14" s="226" t="str">
        <f>IFERROR(tbl_AufmassLos1[[#This Row],[StundenJahr]]*tbl_AufmassLos1[[#This Row],[SVS]],"")</f>
        <v/>
      </c>
      <c r="P14" s="227" t="str">
        <f>IFERROR(tbl_AufmassLos1[[#This Row],[PreisJahr]]/12,"")</f>
        <v/>
      </c>
    </row>
    <row r="15" spans="1:16">
      <c r="A15" s="321" t="s">
        <v>310</v>
      </c>
      <c r="B15" s="321" t="s">
        <v>313</v>
      </c>
      <c r="C15" s="321" t="s">
        <v>326</v>
      </c>
      <c r="D15" s="323" t="s">
        <v>338</v>
      </c>
      <c r="E15" s="321" t="s">
        <v>337</v>
      </c>
      <c r="F15" s="249" t="s">
        <v>517</v>
      </c>
      <c r="G15" s="321" t="s">
        <v>487</v>
      </c>
      <c r="H15" s="324">
        <v>16.36</v>
      </c>
      <c r="I15" s="322" t="s">
        <v>189</v>
      </c>
      <c r="J15" s="322">
        <v>6</v>
      </c>
      <c r="K15" s="224">
        <f>IFERROR(tbl_AufmassLos1[[#This Row],[Fläche_qm]]*tbl_AufmassLos1[[#This Row],[Reinigungs-tageJahr]],"")</f>
        <v>98.16</v>
      </c>
      <c r="L15" s="216">
        <f>IFERROR(VLOOKUP(tbl_AufmassLos1[[#This Row],[Reinigungs-gruppe]]&amp;tbl_AufmassLos1[[#This Row],[Reinigungs-tageJahr]],tbl_BasisLos1[],7,FALSE),"")</f>
        <v>0</v>
      </c>
      <c r="M15" s="224" t="str">
        <f>IFERROR(tbl_AufmassLos1[[#This Row],[Fläche_qm_Jahr]]/tbl_AufmassLos1[[#This Row],[qm Leistung pro Stunde]],"")</f>
        <v/>
      </c>
      <c r="N15" s="225">
        <f>IFERROR(VLOOKUP(tbl_AufmassLos1[[#This Row],[Reinigungs-gruppe]]&amp;tbl_AufmassLos1[[#This Row],[Reinigungs-tageJahr]],tbl_BasisLos1[],8,FALSE),"")</f>
        <v>0</v>
      </c>
      <c r="O15" s="226" t="str">
        <f>IFERROR(tbl_AufmassLos1[[#This Row],[StundenJahr]]*tbl_AufmassLos1[[#This Row],[SVS]],"")</f>
        <v/>
      </c>
      <c r="P15" s="227" t="str">
        <f>IFERROR(tbl_AufmassLos1[[#This Row],[PreisJahr]]/12,"")</f>
        <v/>
      </c>
    </row>
    <row r="16" spans="1:16">
      <c r="A16" s="321" t="s">
        <v>310</v>
      </c>
      <c r="B16" s="321" t="s">
        <v>313</v>
      </c>
      <c r="C16" s="321" t="s">
        <v>326</v>
      </c>
      <c r="D16" s="323" t="s">
        <v>339</v>
      </c>
      <c r="E16" s="321" t="s">
        <v>340</v>
      </c>
      <c r="F16" s="249" t="s">
        <v>517</v>
      </c>
      <c r="G16" s="321" t="s">
        <v>487</v>
      </c>
      <c r="H16" s="324">
        <v>15.83</v>
      </c>
      <c r="I16" s="322" t="s">
        <v>189</v>
      </c>
      <c r="J16" s="322">
        <v>6</v>
      </c>
      <c r="K16" s="224">
        <f>IFERROR(tbl_AufmassLos1[[#This Row],[Fläche_qm]]*tbl_AufmassLos1[[#This Row],[Reinigungs-tageJahr]],"")</f>
        <v>94.98</v>
      </c>
      <c r="L16" s="216">
        <f>IFERROR(VLOOKUP(tbl_AufmassLos1[[#This Row],[Reinigungs-gruppe]]&amp;tbl_AufmassLos1[[#This Row],[Reinigungs-tageJahr]],tbl_BasisLos1[],7,FALSE),"")</f>
        <v>0</v>
      </c>
      <c r="M16" s="224" t="str">
        <f>IFERROR(tbl_AufmassLos1[[#This Row],[Fläche_qm_Jahr]]/tbl_AufmassLos1[[#This Row],[qm Leistung pro Stunde]],"")</f>
        <v/>
      </c>
      <c r="N16" s="225">
        <f>IFERROR(VLOOKUP(tbl_AufmassLos1[[#This Row],[Reinigungs-gruppe]]&amp;tbl_AufmassLos1[[#This Row],[Reinigungs-tageJahr]],tbl_BasisLos1[],8,FALSE),"")</f>
        <v>0</v>
      </c>
      <c r="O16" s="226" t="str">
        <f>IFERROR(tbl_AufmassLos1[[#This Row],[StundenJahr]]*tbl_AufmassLos1[[#This Row],[SVS]],"")</f>
        <v/>
      </c>
      <c r="P16" s="227" t="str">
        <f>IFERROR(tbl_AufmassLos1[[#This Row],[PreisJahr]]/12,"")</f>
        <v/>
      </c>
    </row>
    <row r="17" spans="1:16">
      <c r="A17" s="321" t="s">
        <v>310</v>
      </c>
      <c r="B17" s="321" t="s">
        <v>313</v>
      </c>
      <c r="C17" s="321" t="s">
        <v>326</v>
      </c>
      <c r="D17" s="323" t="s">
        <v>341</v>
      </c>
      <c r="E17" s="321" t="s">
        <v>342</v>
      </c>
      <c r="F17" s="249" t="s">
        <v>517</v>
      </c>
      <c r="G17" s="321" t="s">
        <v>487</v>
      </c>
      <c r="H17" s="324">
        <v>14.36</v>
      </c>
      <c r="I17" s="322" t="s">
        <v>189</v>
      </c>
      <c r="J17" s="322">
        <v>6</v>
      </c>
      <c r="K17" s="224">
        <f>IFERROR(tbl_AufmassLos1[[#This Row],[Fläche_qm]]*tbl_AufmassLos1[[#This Row],[Reinigungs-tageJahr]],"")</f>
        <v>86.16</v>
      </c>
      <c r="L17" s="216">
        <f>IFERROR(VLOOKUP(tbl_AufmassLos1[[#This Row],[Reinigungs-gruppe]]&amp;tbl_AufmassLos1[[#This Row],[Reinigungs-tageJahr]],tbl_BasisLos1[],7,FALSE),"")</f>
        <v>0</v>
      </c>
      <c r="M17" s="224" t="str">
        <f>IFERROR(tbl_AufmassLos1[[#This Row],[Fläche_qm_Jahr]]/tbl_AufmassLos1[[#This Row],[qm Leistung pro Stunde]],"")</f>
        <v/>
      </c>
      <c r="N17" s="225">
        <f>IFERROR(VLOOKUP(tbl_AufmassLos1[[#This Row],[Reinigungs-gruppe]]&amp;tbl_AufmassLos1[[#This Row],[Reinigungs-tageJahr]],tbl_BasisLos1[],8,FALSE),"")</f>
        <v>0</v>
      </c>
      <c r="O17" s="226" t="str">
        <f>IFERROR(tbl_AufmassLos1[[#This Row],[StundenJahr]]*tbl_AufmassLos1[[#This Row],[SVS]],"")</f>
        <v/>
      </c>
      <c r="P17" s="227" t="str">
        <f>IFERROR(tbl_AufmassLos1[[#This Row],[PreisJahr]]/12,"")</f>
        <v/>
      </c>
    </row>
    <row r="18" spans="1:16">
      <c r="A18" s="321" t="s">
        <v>310</v>
      </c>
      <c r="B18" s="321" t="s">
        <v>313</v>
      </c>
      <c r="C18" s="321" t="s">
        <v>326</v>
      </c>
      <c r="D18" s="323" t="s">
        <v>343</v>
      </c>
      <c r="E18" s="321" t="s">
        <v>344</v>
      </c>
      <c r="F18" s="249" t="s">
        <v>54</v>
      </c>
      <c r="G18" s="321" t="s">
        <v>487</v>
      </c>
      <c r="H18" s="324">
        <v>27.64</v>
      </c>
      <c r="I18" s="322" t="s">
        <v>188</v>
      </c>
      <c r="J18" s="322">
        <v>12</v>
      </c>
      <c r="K18" s="224">
        <f>IFERROR(tbl_AufmassLos1[[#This Row],[Fläche_qm]]*tbl_AufmassLos1[[#This Row],[Reinigungs-tageJahr]],"")</f>
        <v>331.68</v>
      </c>
      <c r="L18" s="216">
        <f>IFERROR(VLOOKUP(tbl_AufmassLos1[[#This Row],[Reinigungs-gruppe]]&amp;tbl_AufmassLos1[[#This Row],[Reinigungs-tageJahr]],tbl_BasisLos1[],7,FALSE),"")</f>
        <v>0</v>
      </c>
      <c r="M18" s="224" t="str">
        <f>IFERROR(tbl_AufmassLos1[[#This Row],[Fläche_qm_Jahr]]/tbl_AufmassLos1[[#This Row],[qm Leistung pro Stunde]],"")</f>
        <v/>
      </c>
      <c r="N18" s="225">
        <f>IFERROR(VLOOKUP(tbl_AufmassLos1[[#This Row],[Reinigungs-gruppe]]&amp;tbl_AufmassLos1[[#This Row],[Reinigungs-tageJahr]],tbl_BasisLos1[],8,FALSE),"")</f>
        <v>0</v>
      </c>
      <c r="O18" s="226" t="str">
        <f>IFERROR(tbl_AufmassLos1[[#This Row],[StundenJahr]]*tbl_AufmassLos1[[#This Row],[SVS]],"")</f>
        <v/>
      </c>
      <c r="P18" s="227" t="str">
        <f>IFERROR(tbl_AufmassLos1[[#This Row],[PreisJahr]]/12,"")</f>
        <v/>
      </c>
    </row>
    <row r="19" spans="1:16">
      <c r="A19" s="321" t="s">
        <v>310</v>
      </c>
      <c r="B19" s="321" t="s">
        <v>313</v>
      </c>
      <c r="C19" s="321" t="s">
        <v>326</v>
      </c>
      <c r="D19" s="323" t="s">
        <v>345</v>
      </c>
      <c r="E19" s="321" t="s">
        <v>346</v>
      </c>
      <c r="F19" s="249" t="s">
        <v>54</v>
      </c>
      <c r="G19" s="321" t="s">
        <v>487</v>
      </c>
      <c r="H19" s="324">
        <v>4.2</v>
      </c>
      <c r="I19" s="322" t="s">
        <v>187</v>
      </c>
      <c r="J19" s="322">
        <v>12</v>
      </c>
      <c r="K19" s="224">
        <f>IFERROR(tbl_AufmassLos1[[#This Row],[Fläche_qm]]*tbl_AufmassLos1[[#This Row],[Reinigungs-tageJahr]],"")</f>
        <v>50.400000000000006</v>
      </c>
      <c r="L19" s="216">
        <f>IFERROR(VLOOKUP(tbl_AufmassLos1[[#This Row],[Reinigungs-gruppe]]&amp;tbl_AufmassLos1[[#This Row],[Reinigungs-tageJahr]],tbl_BasisLos1[],7,FALSE),"")</f>
        <v>0</v>
      </c>
      <c r="M19" s="224" t="str">
        <f>IFERROR(tbl_AufmassLos1[[#This Row],[Fläche_qm_Jahr]]/tbl_AufmassLos1[[#This Row],[qm Leistung pro Stunde]],"")</f>
        <v/>
      </c>
      <c r="N19" s="225">
        <f>IFERROR(VLOOKUP(tbl_AufmassLos1[[#This Row],[Reinigungs-gruppe]]&amp;tbl_AufmassLos1[[#This Row],[Reinigungs-tageJahr]],tbl_BasisLos1[],8,FALSE),"")</f>
        <v>0</v>
      </c>
      <c r="O19" s="226" t="str">
        <f>IFERROR(tbl_AufmassLos1[[#This Row],[StundenJahr]]*tbl_AufmassLos1[[#This Row],[SVS]],"")</f>
        <v/>
      </c>
      <c r="P19" s="227" t="str">
        <f>IFERROR(tbl_AufmassLos1[[#This Row],[PreisJahr]]/12,"")</f>
        <v/>
      </c>
    </row>
    <row r="20" spans="1:16">
      <c r="A20" s="321" t="s">
        <v>310</v>
      </c>
      <c r="B20" s="321" t="s">
        <v>313</v>
      </c>
      <c r="C20" s="321" t="s">
        <v>347</v>
      </c>
      <c r="D20" s="323" t="s">
        <v>348</v>
      </c>
      <c r="E20" s="321" t="s">
        <v>349</v>
      </c>
      <c r="F20" s="249">
        <v>1</v>
      </c>
      <c r="G20" s="321" t="s">
        <v>488</v>
      </c>
      <c r="H20" s="324">
        <v>14.71</v>
      </c>
      <c r="I20" s="322" t="s">
        <v>183</v>
      </c>
      <c r="J20" s="322">
        <v>52</v>
      </c>
      <c r="K20" s="224">
        <f>IFERROR(tbl_AufmassLos1[[#This Row],[Fläche_qm]]*tbl_AufmassLos1[[#This Row],[Reinigungs-tageJahr]],"")</f>
        <v>764.92000000000007</v>
      </c>
      <c r="L20" s="216">
        <f>IFERROR(VLOOKUP(tbl_AufmassLos1[[#This Row],[Reinigungs-gruppe]]&amp;tbl_AufmassLos1[[#This Row],[Reinigungs-tageJahr]],tbl_BasisLos1[],7,FALSE),"")</f>
        <v>0</v>
      </c>
      <c r="M20" s="224" t="str">
        <f>IFERROR(tbl_AufmassLos1[[#This Row],[Fläche_qm_Jahr]]/tbl_AufmassLos1[[#This Row],[qm Leistung pro Stunde]],"")</f>
        <v/>
      </c>
      <c r="N20" s="225">
        <f>IFERROR(VLOOKUP(tbl_AufmassLos1[[#This Row],[Reinigungs-gruppe]]&amp;tbl_AufmassLos1[[#This Row],[Reinigungs-tageJahr]],tbl_BasisLos1[],8,FALSE),"")</f>
        <v>0</v>
      </c>
      <c r="O20" s="226" t="str">
        <f>IFERROR(tbl_AufmassLos1[[#This Row],[StundenJahr]]*tbl_AufmassLos1[[#This Row],[SVS]],"")</f>
        <v/>
      </c>
      <c r="P20" s="227" t="str">
        <f>IFERROR(tbl_AufmassLos1[[#This Row],[PreisJahr]]/12,"")</f>
        <v/>
      </c>
    </row>
    <row r="21" spans="1:16">
      <c r="A21" s="321" t="s">
        <v>310</v>
      </c>
      <c r="B21" s="321" t="s">
        <v>313</v>
      </c>
      <c r="C21" s="321" t="s">
        <v>347</v>
      </c>
      <c r="D21" s="323" t="s">
        <v>350</v>
      </c>
      <c r="E21" s="321" t="s">
        <v>351</v>
      </c>
      <c r="F21" s="249">
        <v>3</v>
      </c>
      <c r="G21" s="321" t="s">
        <v>488</v>
      </c>
      <c r="H21" s="324">
        <v>24.48</v>
      </c>
      <c r="I21" s="322" t="s">
        <v>183</v>
      </c>
      <c r="J21" s="322">
        <v>150</v>
      </c>
      <c r="K21" s="224">
        <f>IFERROR(tbl_AufmassLos1[[#This Row],[Fläche_qm]]*tbl_AufmassLos1[[#This Row],[Reinigungs-tageJahr]],"")</f>
        <v>3672</v>
      </c>
      <c r="L21" s="216">
        <f>IFERROR(VLOOKUP(tbl_AufmassLos1[[#This Row],[Reinigungs-gruppe]]&amp;tbl_AufmassLos1[[#This Row],[Reinigungs-tageJahr]],tbl_BasisLos1[],7,FALSE),"")</f>
        <v>0</v>
      </c>
      <c r="M21" s="224" t="str">
        <f>IFERROR(tbl_AufmassLos1[[#This Row],[Fläche_qm_Jahr]]/tbl_AufmassLos1[[#This Row],[qm Leistung pro Stunde]],"")</f>
        <v/>
      </c>
      <c r="N21" s="225">
        <f>IFERROR(VLOOKUP(tbl_AufmassLos1[[#This Row],[Reinigungs-gruppe]]&amp;tbl_AufmassLos1[[#This Row],[Reinigungs-tageJahr]],tbl_BasisLos1[],8,FALSE),"")</f>
        <v>0</v>
      </c>
      <c r="O21" s="226" t="str">
        <f>IFERROR(tbl_AufmassLos1[[#This Row],[StundenJahr]]*tbl_AufmassLos1[[#This Row],[SVS]],"")</f>
        <v/>
      </c>
      <c r="P21" s="227" t="str">
        <f>IFERROR(tbl_AufmassLos1[[#This Row],[PreisJahr]]/12,"")</f>
        <v/>
      </c>
    </row>
    <row r="22" spans="1:16">
      <c r="A22" s="321" t="s">
        <v>310</v>
      </c>
      <c r="B22" s="321" t="s">
        <v>313</v>
      </c>
      <c r="C22" s="321" t="s">
        <v>347</v>
      </c>
      <c r="D22" s="323" t="s">
        <v>352</v>
      </c>
      <c r="E22" s="321" t="s">
        <v>353</v>
      </c>
      <c r="F22" s="249">
        <v>1</v>
      </c>
      <c r="G22" s="321" t="s">
        <v>488</v>
      </c>
      <c r="H22" s="324">
        <v>12.46</v>
      </c>
      <c r="I22" s="322" t="s">
        <v>183</v>
      </c>
      <c r="J22" s="322">
        <v>52</v>
      </c>
      <c r="K22" s="224">
        <f>IFERROR(tbl_AufmassLos1[[#This Row],[Fläche_qm]]*tbl_AufmassLos1[[#This Row],[Reinigungs-tageJahr]],"")</f>
        <v>647.92000000000007</v>
      </c>
      <c r="L22" s="216">
        <f>IFERROR(VLOOKUP(tbl_AufmassLos1[[#This Row],[Reinigungs-gruppe]]&amp;tbl_AufmassLos1[[#This Row],[Reinigungs-tageJahr]],tbl_BasisLos1[],7,FALSE),"")</f>
        <v>0</v>
      </c>
      <c r="M22" s="224" t="str">
        <f>IFERROR(tbl_AufmassLos1[[#This Row],[Fläche_qm_Jahr]]/tbl_AufmassLos1[[#This Row],[qm Leistung pro Stunde]],"")</f>
        <v/>
      </c>
      <c r="N22" s="225">
        <f>IFERROR(VLOOKUP(tbl_AufmassLos1[[#This Row],[Reinigungs-gruppe]]&amp;tbl_AufmassLos1[[#This Row],[Reinigungs-tageJahr]],tbl_BasisLos1[],8,FALSE),"")</f>
        <v>0</v>
      </c>
      <c r="O22" s="226" t="str">
        <f>IFERROR(tbl_AufmassLos1[[#This Row],[StundenJahr]]*tbl_AufmassLos1[[#This Row],[SVS]],"")</f>
        <v/>
      </c>
      <c r="P22" s="227" t="str">
        <f>IFERROR(tbl_AufmassLos1[[#This Row],[PreisJahr]]/12,"")</f>
        <v/>
      </c>
    </row>
    <row r="23" spans="1:16">
      <c r="A23" s="321" t="s">
        <v>310</v>
      </c>
      <c r="B23" s="321" t="s">
        <v>313</v>
      </c>
      <c r="C23" s="321" t="s">
        <v>347</v>
      </c>
      <c r="D23" s="323" t="s">
        <v>354</v>
      </c>
      <c r="E23" s="321" t="s">
        <v>332</v>
      </c>
      <c r="F23" s="249">
        <v>5</v>
      </c>
      <c r="G23" s="321" t="s">
        <v>489</v>
      </c>
      <c r="H23" s="324">
        <v>3.85</v>
      </c>
      <c r="I23" s="322" t="s">
        <v>185</v>
      </c>
      <c r="J23" s="322">
        <v>250</v>
      </c>
      <c r="K23" s="224">
        <f>IFERROR(tbl_AufmassLos1[[#This Row],[Fläche_qm]]*tbl_AufmassLos1[[#This Row],[Reinigungs-tageJahr]],"")</f>
        <v>962.5</v>
      </c>
      <c r="L23" s="216">
        <f>IFERROR(VLOOKUP(tbl_AufmassLos1[[#This Row],[Reinigungs-gruppe]]&amp;tbl_AufmassLos1[[#This Row],[Reinigungs-tageJahr]],tbl_BasisLos1[],7,FALSE),"")</f>
        <v>0</v>
      </c>
      <c r="M23" s="224" t="str">
        <f>IFERROR(tbl_AufmassLos1[[#This Row],[Fläche_qm_Jahr]]/tbl_AufmassLos1[[#This Row],[qm Leistung pro Stunde]],"")</f>
        <v/>
      </c>
      <c r="N23" s="225">
        <f>IFERROR(VLOOKUP(tbl_AufmassLos1[[#This Row],[Reinigungs-gruppe]]&amp;tbl_AufmassLos1[[#This Row],[Reinigungs-tageJahr]],tbl_BasisLos1[],8,FALSE),"")</f>
        <v>0</v>
      </c>
      <c r="O23" s="226" t="str">
        <f>IFERROR(tbl_AufmassLos1[[#This Row],[StundenJahr]]*tbl_AufmassLos1[[#This Row],[SVS]],"")</f>
        <v/>
      </c>
      <c r="P23" s="227" t="str">
        <f>IFERROR(tbl_AufmassLos1[[#This Row],[PreisJahr]]/12,"")</f>
        <v/>
      </c>
    </row>
    <row r="24" spans="1:16">
      <c r="A24" s="321" t="s">
        <v>310</v>
      </c>
      <c r="B24" s="321" t="s">
        <v>313</v>
      </c>
      <c r="C24" s="321" t="s">
        <v>347</v>
      </c>
      <c r="D24" s="323" t="s">
        <v>355</v>
      </c>
      <c r="E24" s="321" t="s">
        <v>356</v>
      </c>
      <c r="F24" s="249">
        <v>5</v>
      </c>
      <c r="G24" s="321" t="s">
        <v>489</v>
      </c>
      <c r="H24" s="324">
        <v>6.56</v>
      </c>
      <c r="I24" s="322" t="s">
        <v>185</v>
      </c>
      <c r="J24" s="322">
        <v>250</v>
      </c>
      <c r="K24" s="224">
        <f>IFERROR(tbl_AufmassLos1[[#This Row],[Fläche_qm]]*tbl_AufmassLos1[[#This Row],[Reinigungs-tageJahr]],"")</f>
        <v>1640</v>
      </c>
      <c r="L24" s="216">
        <f>IFERROR(VLOOKUP(tbl_AufmassLos1[[#This Row],[Reinigungs-gruppe]]&amp;tbl_AufmassLos1[[#This Row],[Reinigungs-tageJahr]],tbl_BasisLos1[],7,FALSE),"")</f>
        <v>0</v>
      </c>
      <c r="M24" s="224" t="str">
        <f>IFERROR(tbl_AufmassLos1[[#This Row],[Fläche_qm_Jahr]]/tbl_AufmassLos1[[#This Row],[qm Leistung pro Stunde]],"")</f>
        <v/>
      </c>
      <c r="N24" s="225">
        <f>IFERROR(VLOOKUP(tbl_AufmassLos1[[#This Row],[Reinigungs-gruppe]]&amp;tbl_AufmassLos1[[#This Row],[Reinigungs-tageJahr]],tbl_BasisLos1[],8,FALSE),"")</f>
        <v>0</v>
      </c>
      <c r="O24" s="226" t="str">
        <f>IFERROR(tbl_AufmassLos1[[#This Row],[StundenJahr]]*tbl_AufmassLos1[[#This Row],[SVS]],"")</f>
        <v/>
      </c>
      <c r="P24" s="227" t="str">
        <f>IFERROR(tbl_AufmassLos1[[#This Row],[PreisJahr]]/12,"")</f>
        <v/>
      </c>
    </row>
    <row r="25" spans="1:16">
      <c r="A25" s="321" t="s">
        <v>310</v>
      </c>
      <c r="B25" s="321" t="s">
        <v>313</v>
      </c>
      <c r="C25" s="321" t="s">
        <v>347</v>
      </c>
      <c r="D25" s="323" t="s">
        <v>357</v>
      </c>
      <c r="E25" s="321" t="s">
        <v>358</v>
      </c>
      <c r="F25" s="249">
        <v>1</v>
      </c>
      <c r="G25" s="321" t="s">
        <v>488</v>
      </c>
      <c r="H25" s="324">
        <v>18.489999999999998</v>
      </c>
      <c r="I25" s="322" t="s">
        <v>183</v>
      </c>
      <c r="J25" s="322">
        <v>52</v>
      </c>
      <c r="K25" s="224">
        <f>IFERROR(tbl_AufmassLos1[[#This Row],[Fläche_qm]]*tbl_AufmassLos1[[#This Row],[Reinigungs-tageJahr]],"")</f>
        <v>961.4799999999999</v>
      </c>
      <c r="L25" s="216">
        <f>IFERROR(VLOOKUP(tbl_AufmassLos1[[#This Row],[Reinigungs-gruppe]]&amp;tbl_AufmassLos1[[#This Row],[Reinigungs-tageJahr]],tbl_BasisLos1[],7,FALSE),"")</f>
        <v>0</v>
      </c>
      <c r="M25" s="224" t="str">
        <f>IFERROR(tbl_AufmassLos1[[#This Row],[Fläche_qm_Jahr]]/tbl_AufmassLos1[[#This Row],[qm Leistung pro Stunde]],"")</f>
        <v/>
      </c>
      <c r="N25" s="225">
        <f>IFERROR(VLOOKUP(tbl_AufmassLos1[[#This Row],[Reinigungs-gruppe]]&amp;tbl_AufmassLos1[[#This Row],[Reinigungs-tageJahr]],tbl_BasisLos1[],8,FALSE),"")</f>
        <v>0</v>
      </c>
      <c r="O25" s="226" t="str">
        <f>IFERROR(tbl_AufmassLos1[[#This Row],[StundenJahr]]*tbl_AufmassLos1[[#This Row],[SVS]],"")</f>
        <v/>
      </c>
      <c r="P25" s="227" t="str">
        <f>IFERROR(tbl_AufmassLos1[[#This Row],[PreisJahr]]/12,"")</f>
        <v/>
      </c>
    </row>
    <row r="26" spans="1:16">
      <c r="A26" s="321" t="s">
        <v>310</v>
      </c>
      <c r="B26" s="321" t="s">
        <v>313</v>
      </c>
      <c r="C26" s="321" t="s">
        <v>347</v>
      </c>
      <c r="D26" s="323" t="s">
        <v>359</v>
      </c>
      <c r="E26" s="321" t="s">
        <v>360</v>
      </c>
      <c r="F26" s="249">
        <v>5</v>
      </c>
      <c r="G26" s="321" t="s">
        <v>488</v>
      </c>
      <c r="H26" s="324">
        <v>7.74</v>
      </c>
      <c r="I26" s="322" t="s">
        <v>186</v>
      </c>
      <c r="J26" s="322">
        <v>250</v>
      </c>
      <c r="K26" s="224">
        <f>IFERROR(tbl_AufmassLos1[[#This Row],[Fläche_qm]]*tbl_AufmassLos1[[#This Row],[Reinigungs-tageJahr]],"")</f>
        <v>1935</v>
      </c>
      <c r="L26" s="216">
        <f>IFERROR(VLOOKUP(tbl_AufmassLos1[[#This Row],[Reinigungs-gruppe]]&amp;tbl_AufmassLos1[[#This Row],[Reinigungs-tageJahr]],tbl_BasisLos1[],7,FALSE),"")</f>
        <v>0</v>
      </c>
      <c r="M26" s="224" t="str">
        <f>IFERROR(tbl_AufmassLos1[[#This Row],[Fläche_qm_Jahr]]/tbl_AufmassLos1[[#This Row],[qm Leistung pro Stunde]],"")</f>
        <v/>
      </c>
      <c r="N26" s="225">
        <f>IFERROR(VLOOKUP(tbl_AufmassLos1[[#This Row],[Reinigungs-gruppe]]&amp;tbl_AufmassLos1[[#This Row],[Reinigungs-tageJahr]],tbl_BasisLos1[],8,FALSE),"")</f>
        <v>0</v>
      </c>
      <c r="O26" s="226" t="str">
        <f>IFERROR(tbl_AufmassLos1[[#This Row],[StundenJahr]]*tbl_AufmassLos1[[#This Row],[SVS]],"")</f>
        <v/>
      </c>
      <c r="P26" s="227" t="str">
        <f>IFERROR(tbl_AufmassLos1[[#This Row],[PreisJahr]]/12,"")</f>
        <v/>
      </c>
    </row>
    <row r="27" spans="1:16">
      <c r="A27" s="321" t="s">
        <v>310</v>
      </c>
      <c r="B27" s="321" t="s">
        <v>313</v>
      </c>
      <c r="C27" s="321" t="s">
        <v>347</v>
      </c>
      <c r="D27" s="323" t="s">
        <v>361</v>
      </c>
      <c r="E27" s="321" t="s">
        <v>358</v>
      </c>
      <c r="F27" s="249">
        <v>1</v>
      </c>
      <c r="G27" s="321" t="s">
        <v>488</v>
      </c>
      <c r="H27" s="324">
        <v>22.12</v>
      </c>
      <c r="I27" s="322" t="s">
        <v>183</v>
      </c>
      <c r="J27" s="322">
        <v>52</v>
      </c>
      <c r="K27" s="224">
        <f>IFERROR(tbl_AufmassLos1[[#This Row],[Fläche_qm]]*tbl_AufmassLos1[[#This Row],[Reinigungs-tageJahr]],"")</f>
        <v>1150.24</v>
      </c>
      <c r="L27" s="216">
        <f>IFERROR(VLOOKUP(tbl_AufmassLos1[[#This Row],[Reinigungs-gruppe]]&amp;tbl_AufmassLos1[[#This Row],[Reinigungs-tageJahr]],tbl_BasisLos1[],7,FALSE),"")</f>
        <v>0</v>
      </c>
      <c r="M27" s="224" t="str">
        <f>IFERROR(tbl_AufmassLos1[[#This Row],[Fläche_qm_Jahr]]/tbl_AufmassLos1[[#This Row],[qm Leistung pro Stunde]],"")</f>
        <v/>
      </c>
      <c r="N27" s="225">
        <f>IFERROR(VLOOKUP(tbl_AufmassLos1[[#This Row],[Reinigungs-gruppe]]&amp;tbl_AufmassLos1[[#This Row],[Reinigungs-tageJahr]],tbl_BasisLos1[],8,FALSE),"")</f>
        <v>0</v>
      </c>
      <c r="O27" s="226" t="str">
        <f>IFERROR(tbl_AufmassLos1[[#This Row],[StundenJahr]]*tbl_AufmassLos1[[#This Row],[SVS]],"")</f>
        <v/>
      </c>
      <c r="P27" s="227" t="str">
        <f>IFERROR(tbl_AufmassLos1[[#This Row],[PreisJahr]]/12,"")</f>
        <v/>
      </c>
    </row>
    <row r="28" spans="1:16">
      <c r="A28" s="321" t="s">
        <v>310</v>
      </c>
      <c r="B28" s="321" t="s">
        <v>313</v>
      </c>
      <c r="C28" s="321" t="s">
        <v>347</v>
      </c>
      <c r="D28" s="323" t="s">
        <v>362</v>
      </c>
      <c r="E28" s="321" t="s">
        <v>633</v>
      </c>
      <c r="F28" s="249">
        <v>2.5</v>
      </c>
      <c r="G28" s="321" t="s">
        <v>488</v>
      </c>
      <c r="H28" s="324">
        <v>24.44</v>
      </c>
      <c r="I28" s="322" t="s">
        <v>183</v>
      </c>
      <c r="J28" s="322">
        <v>125</v>
      </c>
      <c r="K28" s="224">
        <f>IFERROR(tbl_AufmassLos1[[#This Row],[Fläche_qm]]*tbl_AufmassLos1[[#This Row],[Reinigungs-tageJahr]],"")</f>
        <v>3055</v>
      </c>
      <c r="L28" s="216">
        <f>IFERROR(VLOOKUP(tbl_AufmassLos1[[#This Row],[Reinigungs-gruppe]]&amp;tbl_AufmassLos1[[#This Row],[Reinigungs-tageJahr]],tbl_BasisLos1[],7,FALSE),"")</f>
        <v>0</v>
      </c>
      <c r="M28" s="224" t="str">
        <f>IFERROR(tbl_AufmassLos1[[#This Row],[Fläche_qm_Jahr]]/tbl_AufmassLos1[[#This Row],[qm Leistung pro Stunde]],"")</f>
        <v/>
      </c>
      <c r="N28" s="225">
        <f>IFERROR(VLOOKUP(tbl_AufmassLos1[[#This Row],[Reinigungs-gruppe]]&amp;tbl_AufmassLos1[[#This Row],[Reinigungs-tageJahr]],tbl_BasisLos1[],8,FALSE),"")</f>
        <v>0</v>
      </c>
      <c r="O28" s="226" t="str">
        <f>IFERROR(tbl_AufmassLos1[[#This Row],[StundenJahr]]*tbl_AufmassLos1[[#This Row],[SVS]],"")</f>
        <v/>
      </c>
      <c r="P28" s="227" t="str">
        <f>IFERROR(tbl_AufmassLos1[[#This Row],[PreisJahr]]/12,"")</f>
        <v/>
      </c>
    </row>
    <row r="29" spans="1:16">
      <c r="A29" s="321" t="s">
        <v>310</v>
      </c>
      <c r="B29" s="321" t="s">
        <v>313</v>
      </c>
      <c r="C29" s="321" t="s">
        <v>347</v>
      </c>
      <c r="D29" s="323" t="s">
        <v>363</v>
      </c>
      <c r="E29" s="321" t="s">
        <v>364</v>
      </c>
      <c r="F29" s="249">
        <v>2</v>
      </c>
      <c r="G29" s="321" t="s">
        <v>490</v>
      </c>
      <c r="H29" s="324">
        <v>25.99</v>
      </c>
      <c r="I29" s="322" t="s">
        <v>183</v>
      </c>
      <c r="J29" s="322">
        <v>104</v>
      </c>
      <c r="K29" s="224">
        <f>IFERROR(tbl_AufmassLos1[[#This Row],[Fläche_qm]]*tbl_AufmassLos1[[#This Row],[Reinigungs-tageJahr]],"")</f>
        <v>2702.96</v>
      </c>
      <c r="L29" s="216">
        <f>IFERROR(VLOOKUP(tbl_AufmassLos1[[#This Row],[Reinigungs-gruppe]]&amp;tbl_AufmassLos1[[#This Row],[Reinigungs-tageJahr]],tbl_BasisLos1[],7,FALSE),"")</f>
        <v>0</v>
      </c>
      <c r="M29" s="224" t="str">
        <f>IFERROR(tbl_AufmassLos1[[#This Row],[Fläche_qm_Jahr]]/tbl_AufmassLos1[[#This Row],[qm Leistung pro Stunde]],"")</f>
        <v/>
      </c>
      <c r="N29" s="225">
        <f>IFERROR(VLOOKUP(tbl_AufmassLos1[[#This Row],[Reinigungs-gruppe]]&amp;tbl_AufmassLos1[[#This Row],[Reinigungs-tageJahr]],tbl_BasisLos1[],8,FALSE),"")</f>
        <v>0</v>
      </c>
      <c r="O29" s="226" t="str">
        <f>IFERROR(tbl_AufmassLos1[[#This Row],[StundenJahr]]*tbl_AufmassLos1[[#This Row],[SVS]],"")</f>
        <v/>
      </c>
      <c r="P29" s="227" t="str">
        <f>IFERROR(tbl_AufmassLos1[[#This Row],[PreisJahr]]/12,"")</f>
        <v/>
      </c>
    </row>
    <row r="30" spans="1:16">
      <c r="A30" s="321" t="s">
        <v>310</v>
      </c>
      <c r="B30" s="321" t="s">
        <v>313</v>
      </c>
      <c r="C30" s="321" t="s">
        <v>347</v>
      </c>
      <c r="D30" s="323" t="s">
        <v>365</v>
      </c>
      <c r="E30" s="321" t="s">
        <v>366</v>
      </c>
      <c r="F30" s="249">
        <v>1</v>
      </c>
      <c r="G30" s="321" t="s">
        <v>488</v>
      </c>
      <c r="H30" s="324">
        <v>2.0299999999999998</v>
      </c>
      <c r="I30" s="322" t="s">
        <v>189</v>
      </c>
      <c r="J30" s="322">
        <v>52</v>
      </c>
      <c r="K30" s="224">
        <f>IFERROR(tbl_AufmassLos1[[#This Row],[Fläche_qm]]*tbl_AufmassLos1[[#This Row],[Reinigungs-tageJahr]],"")</f>
        <v>105.55999999999999</v>
      </c>
      <c r="L30" s="216">
        <f>IFERROR(VLOOKUP(tbl_AufmassLos1[[#This Row],[Reinigungs-gruppe]]&amp;tbl_AufmassLos1[[#This Row],[Reinigungs-tageJahr]],tbl_BasisLos1[],7,FALSE),"")</f>
        <v>0</v>
      </c>
      <c r="M30" s="224" t="str">
        <f>IFERROR(tbl_AufmassLos1[[#This Row],[Fläche_qm_Jahr]]/tbl_AufmassLos1[[#This Row],[qm Leistung pro Stunde]],"")</f>
        <v/>
      </c>
      <c r="N30" s="225">
        <f>IFERROR(VLOOKUP(tbl_AufmassLos1[[#This Row],[Reinigungs-gruppe]]&amp;tbl_AufmassLos1[[#This Row],[Reinigungs-tageJahr]],tbl_BasisLos1[],8,FALSE),"")</f>
        <v>0</v>
      </c>
      <c r="O30" s="226" t="str">
        <f>IFERROR(tbl_AufmassLos1[[#This Row],[StundenJahr]]*tbl_AufmassLos1[[#This Row],[SVS]],"")</f>
        <v/>
      </c>
      <c r="P30" s="227" t="str">
        <f>IFERROR(tbl_AufmassLos1[[#This Row],[PreisJahr]]/12,"")</f>
        <v/>
      </c>
    </row>
    <row r="31" spans="1:16">
      <c r="A31" s="321" t="s">
        <v>310</v>
      </c>
      <c r="B31" s="321" t="s">
        <v>313</v>
      </c>
      <c r="C31" s="321" t="s">
        <v>347</v>
      </c>
      <c r="D31" s="323" t="s">
        <v>367</v>
      </c>
      <c r="E31" s="321" t="s">
        <v>368</v>
      </c>
      <c r="F31" s="249">
        <v>1</v>
      </c>
      <c r="G31" s="321" t="s">
        <v>488</v>
      </c>
      <c r="H31" s="324">
        <v>8.02</v>
      </c>
      <c r="I31" s="322" t="s">
        <v>189</v>
      </c>
      <c r="J31" s="322">
        <v>52</v>
      </c>
      <c r="K31" s="224">
        <f>IFERROR(tbl_AufmassLos1[[#This Row],[Fläche_qm]]*tbl_AufmassLos1[[#This Row],[Reinigungs-tageJahr]],"")</f>
        <v>417.03999999999996</v>
      </c>
      <c r="L31" s="216">
        <f>IFERROR(VLOOKUP(tbl_AufmassLos1[[#This Row],[Reinigungs-gruppe]]&amp;tbl_AufmassLos1[[#This Row],[Reinigungs-tageJahr]],tbl_BasisLos1[],7,FALSE),"")</f>
        <v>0</v>
      </c>
      <c r="M31" s="224" t="str">
        <f>IFERROR(tbl_AufmassLos1[[#This Row],[Fläche_qm_Jahr]]/tbl_AufmassLos1[[#This Row],[qm Leistung pro Stunde]],"")</f>
        <v/>
      </c>
      <c r="N31" s="225">
        <f>IFERROR(VLOOKUP(tbl_AufmassLos1[[#This Row],[Reinigungs-gruppe]]&amp;tbl_AufmassLos1[[#This Row],[Reinigungs-tageJahr]],tbl_BasisLos1[],8,FALSE),"")</f>
        <v>0</v>
      </c>
      <c r="O31" s="226" t="str">
        <f>IFERROR(tbl_AufmassLos1[[#This Row],[StundenJahr]]*tbl_AufmassLos1[[#This Row],[SVS]],"")</f>
        <v/>
      </c>
      <c r="P31" s="227" t="str">
        <f>IFERROR(tbl_AufmassLos1[[#This Row],[PreisJahr]]/12,"")</f>
        <v/>
      </c>
    </row>
    <row r="32" spans="1:16">
      <c r="A32" s="321" t="s">
        <v>310</v>
      </c>
      <c r="B32" s="321" t="s">
        <v>313</v>
      </c>
      <c r="C32" s="321" t="s">
        <v>347</v>
      </c>
      <c r="D32" s="323" t="s">
        <v>369</v>
      </c>
      <c r="E32" s="321" t="s">
        <v>370</v>
      </c>
      <c r="F32" s="249">
        <v>3</v>
      </c>
      <c r="G32" s="321" t="s">
        <v>490</v>
      </c>
      <c r="H32" s="324">
        <v>14.81</v>
      </c>
      <c r="I32" s="322" t="s">
        <v>183</v>
      </c>
      <c r="J32" s="322">
        <v>150</v>
      </c>
      <c r="K32" s="224">
        <f>IFERROR(tbl_AufmassLos1[[#This Row],[Fläche_qm]]*tbl_AufmassLos1[[#This Row],[Reinigungs-tageJahr]],"")</f>
        <v>2221.5</v>
      </c>
      <c r="L32" s="216">
        <f>IFERROR(VLOOKUP(tbl_AufmassLos1[[#This Row],[Reinigungs-gruppe]]&amp;tbl_AufmassLos1[[#This Row],[Reinigungs-tageJahr]],tbl_BasisLos1[],7,FALSE),"")</f>
        <v>0</v>
      </c>
      <c r="M32" s="224" t="str">
        <f>IFERROR(tbl_AufmassLos1[[#This Row],[Fläche_qm_Jahr]]/tbl_AufmassLos1[[#This Row],[qm Leistung pro Stunde]],"")</f>
        <v/>
      </c>
      <c r="N32" s="225">
        <f>IFERROR(VLOOKUP(tbl_AufmassLos1[[#This Row],[Reinigungs-gruppe]]&amp;tbl_AufmassLos1[[#This Row],[Reinigungs-tageJahr]],tbl_BasisLos1[],8,FALSE),"")</f>
        <v>0</v>
      </c>
      <c r="O32" s="226" t="str">
        <f>IFERROR(tbl_AufmassLos1[[#This Row],[StundenJahr]]*tbl_AufmassLos1[[#This Row],[SVS]],"")</f>
        <v/>
      </c>
      <c r="P32" s="227" t="str">
        <f>IFERROR(tbl_AufmassLos1[[#This Row],[PreisJahr]]/12,"")</f>
        <v/>
      </c>
    </row>
    <row r="33" spans="1:16">
      <c r="A33" s="321" t="s">
        <v>310</v>
      </c>
      <c r="B33" s="321" t="s">
        <v>313</v>
      </c>
      <c r="C33" s="321" t="s">
        <v>347</v>
      </c>
      <c r="D33" s="323" t="s">
        <v>371</v>
      </c>
      <c r="E33" s="321" t="s">
        <v>372</v>
      </c>
      <c r="F33" s="249">
        <v>3</v>
      </c>
      <c r="G33" s="321" t="s">
        <v>489</v>
      </c>
      <c r="H33" s="324">
        <v>27.46</v>
      </c>
      <c r="I33" s="322" t="s">
        <v>188</v>
      </c>
      <c r="J33" s="322">
        <v>150</v>
      </c>
      <c r="K33" s="224">
        <f>IFERROR(tbl_AufmassLos1[[#This Row],[Fläche_qm]]*tbl_AufmassLos1[[#This Row],[Reinigungs-tageJahr]],"")</f>
        <v>4119</v>
      </c>
      <c r="L33" s="216">
        <f>IFERROR(VLOOKUP(tbl_AufmassLos1[[#This Row],[Reinigungs-gruppe]]&amp;tbl_AufmassLos1[[#This Row],[Reinigungs-tageJahr]],tbl_BasisLos1[],7,FALSE),"")</f>
        <v>0</v>
      </c>
      <c r="M33" s="224" t="str">
        <f>IFERROR(tbl_AufmassLos1[[#This Row],[Fläche_qm_Jahr]]/tbl_AufmassLos1[[#This Row],[qm Leistung pro Stunde]],"")</f>
        <v/>
      </c>
      <c r="N33" s="225">
        <f>IFERROR(VLOOKUP(tbl_AufmassLos1[[#This Row],[Reinigungs-gruppe]]&amp;tbl_AufmassLos1[[#This Row],[Reinigungs-tageJahr]],tbl_BasisLos1[],8,FALSE),"")</f>
        <v>0</v>
      </c>
      <c r="O33" s="226" t="str">
        <f>IFERROR(tbl_AufmassLos1[[#This Row],[StundenJahr]]*tbl_AufmassLos1[[#This Row],[SVS]],"")</f>
        <v/>
      </c>
      <c r="P33" s="227" t="str">
        <f>IFERROR(tbl_AufmassLos1[[#This Row],[PreisJahr]]/12,"")</f>
        <v/>
      </c>
    </row>
    <row r="34" spans="1:16">
      <c r="A34" s="321" t="s">
        <v>310</v>
      </c>
      <c r="B34" s="321" t="s">
        <v>313</v>
      </c>
      <c r="C34" s="321" t="s">
        <v>347</v>
      </c>
      <c r="D34" s="323" t="s">
        <v>373</v>
      </c>
      <c r="E34" s="321" t="s">
        <v>374</v>
      </c>
      <c r="F34" s="249">
        <v>3</v>
      </c>
      <c r="G34" s="321" t="s">
        <v>491</v>
      </c>
      <c r="H34" s="324">
        <v>23.52</v>
      </c>
      <c r="I34" s="322" t="s">
        <v>187</v>
      </c>
      <c r="J34" s="322">
        <v>150</v>
      </c>
      <c r="K34" s="224">
        <f>IFERROR(tbl_AufmassLos1[[#This Row],[Fläche_qm]]*tbl_AufmassLos1[[#This Row],[Reinigungs-tageJahr]],"")</f>
        <v>3528</v>
      </c>
      <c r="L34" s="216">
        <f>IFERROR(VLOOKUP(tbl_AufmassLos1[[#This Row],[Reinigungs-gruppe]]&amp;tbl_AufmassLos1[[#This Row],[Reinigungs-tageJahr]],tbl_BasisLos1[],7,FALSE),"")</f>
        <v>0</v>
      </c>
      <c r="M34" s="224" t="str">
        <f>IFERROR(tbl_AufmassLos1[[#This Row],[Fläche_qm_Jahr]]/tbl_AufmassLos1[[#This Row],[qm Leistung pro Stunde]],"")</f>
        <v/>
      </c>
      <c r="N34" s="225">
        <f>IFERROR(VLOOKUP(tbl_AufmassLos1[[#This Row],[Reinigungs-gruppe]]&amp;tbl_AufmassLos1[[#This Row],[Reinigungs-tageJahr]],tbl_BasisLos1[],8,FALSE),"")</f>
        <v>0</v>
      </c>
      <c r="O34" s="226" t="str">
        <f>IFERROR(tbl_AufmassLos1[[#This Row],[StundenJahr]]*tbl_AufmassLos1[[#This Row],[SVS]],"")</f>
        <v/>
      </c>
      <c r="P34" s="227" t="str">
        <f>IFERROR(tbl_AufmassLos1[[#This Row],[PreisJahr]]/12,"")</f>
        <v/>
      </c>
    </row>
    <row r="35" spans="1:16">
      <c r="A35" s="321" t="s">
        <v>310</v>
      </c>
      <c r="B35" s="321" t="s">
        <v>313</v>
      </c>
      <c r="C35" s="321" t="s">
        <v>375</v>
      </c>
      <c r="D35" s="323" t="s">
        <v>376</v>
      </c>
      <c r="E35" s="321" t="s">
        <v>377</v>
      </c>
      <c r="F35" s="249">
        <v>1</v>
      </c>
      <c r="G35" s="321" t="s">
        <v>488</v>
      </c>
      <c r="H35" s="324">
        <v>18.579999999999998</v>
      </c>
      <c r="I35" s="322" t="s">
        <v>183</v>
      </c>
      <c r="J35" s="322">
        <v>52</v>
      </c>
      <c r="K35" s="224">
        <f>IFERROR(tbl_AufmassLos1[[#This Row],[Fläche_qm]]*tbl_AufmassLos1[[#This Row],[Reinigungs-tageJahr]],"")</f>
        <v>966.15999999999985</v>
      </c>
      <c r="L35" s="216">
        <f>IFERROR(VLOOKUP(tbl_AufmassLos1[[#This Row],[Reinigungs-gruppe]]&amp;tbl_AufmassLos1[[#This Row],[Reinigungs-tageJahr]],tbl_BasisLos1[],7,FALSE),"")</f>
        <v>0</v>
      </c>
      <c r="M35" s="224" t="str">
        <f>IFERROR(tbl_AufmassLos1[[#This Row],[Fläche_qm_Jahr]]/tbl_AufmassLos1[[#This Row],[qm Leistung pro Stunde]],"")</f>
        <v/>
      </c>
      <c r="N35" s="225">
        <f>IFERROR(VLOOKUP(tbl_AufmassLos1[[#This Row],[Reinigungs-gruppe]]&amp;tbl_AufmassLos1[[#This Row],[Reinigungs-tageJahr]],tbl_BasisLos1[],8,FALSE),"")</f>
        <v>0</v>
      </c>
      <c r="O35" s="226" t="str">
        <f>IFERROR(tbl_AufmassLos1[[#This Row],[StundenJahr]]*tbl_AufmassLos1[[#This Row],[SVS]],"")</f>
        <v/>
      </c>
      <c r="P35" s="227" t="str">
        <f>IFERROR(tbl_AufmassLos1[[#This Row],[PreisJahr]]/12,"")</f>
        <v/>
      </c>
    </row>
    <row r="36" spans="1:16">
      <c r="A36" s="321" t="s">
        <v>310</v>
      </c>
      <c r="B36" s="321" t="s">
        <v>313</v>
      </c>
      <c r="C36" s="321" t="s">
        <v>375</v>
      </c>
      <c r="D36" s="323" t="s">
        <v>378</v>
      </c>
      <c r="E36" s="321" t="s">
        <v>379</v>
      </c>
      <c r="F36" s="249">
        <v>1</v>
      </c>
      <c r="G36" s="321" t="s">
        <v>488</v>
      </c>
      <c r="H36" s="324">
        <v>22.77</v>
      </c>
      <c r="I36" s="322" t="s">
        <v>183</v>
      </c>
      <c r="J36" s="322">
        <v>52</v>
      </c>
      <c r="K36" s="224">
        <f>IFERROR(tbl_AufmassLos1[[#This Row],[Fläche_qm]]*tbl_AufmassLos1[[#This Row],[Reinigungs-tageJahr]],"")</f>
        <v>1184.04</v>
      </c>
      <c r="L36" s="216">
        <f>IFERROR(VLOOKUP(tbl_AufmassLos1[[#This Row],[Reinigungs-gruppe]]&amp;tbl_AufmassLos1[[#This Row],[Reinigungs-tageJahr]],tbl_BasisLos1[],7,FALSE),"")</f>
        <v>0</v>
      </c>
      <c r="M36" s="224" t="str">
        <f>IFERROR(tbl_AufmassLos1[[#This Row],[Fläche_qm_Jahr]]/tbl_AufmassLos1[[#This Row],[qm Leistung pro Stunde]],"")</f>
        <v/>
      </c>
      <c r="N36" s="225">
        <f>IFERROR(VLOOKUP(tbl_AufmassLos1[[#This Row],[Reinigungs-gruppe]]&amp;tbl_AufmassLos1[[#This Row],[Reinigungs-tageJahr]],tbl_BasisLos1[],8,FALSE),"")</f>
        <v>0</v>
      </c>
      <c r="O36" s="226" t="str">
        <f>IFERROR(tbl_AufmassLos1[[#This Row],[StundenJahr]]*tbl_AufmassLos1[[#This Row],[SVS]],"")</f>
        <v/>
      </c>
      <c r="P36" s="227" t="str">
        <f>IFERROR(tbl_AufmassLos1[[#This Row],[PreisJahr]]/12,"")</f>
        <v/>
      </c>
    </row>
    <row r="37" spans="1:16">
      <c r="A37" s="321" t="s">
        <v>310</v>
      </c>
      <c r="B37" s="321" t="s">
        <v>313</v>
      </c>
      <c r="C37" s="321" t="s">
        <v>375</v>
      </c>
      <c r="D37" s="323" t="s">
        <v>380</v>
      </c>
      <c r="E37" s="321" t="s">
        <v>381</v>
      </c>
      <c r="F37" s="249">
        <v>1</v>
      </c>
      <c r="G37" s="321" t="s">
        <v>488</v>
      </c>
      <c r="H37" s="324">
        <v>14</v>
      </c>
      <c r="I37" s="322" t="s">
        <v>183</v>
      </c>
      <c r="J37" s="322">
        <v>52</v>
      </c>
      <c r="K37" s="224">
        <f>IFERROR(tbl_AufmassLos1[[#This Row],[Fläche_qm]]*tbl_AufmassLos1[[#This Row],[Reinigungs-tageJahr]],"")</f>
        <v>728</v>
      </c>
      <c r="L37" s="216">
        <f>IFERROR(VLOOKUP(tbl_AufmassLos1[[#This Row],[Reinigungs-gruppe]]&amp;tbl_AufmassLos1[[#This Row],[Reinigungs-tageJahr]],tbl_BasisLos1[],7,FALSE),"")</f>
        <v>0</v>
      </c>
      <c r="M37" s="224" t="str">
        <f>IFERROR(tbl_AufmassLos1[[#This Row],[Fläche_qm_Jahr]]/tbl_AufmassLos1[[#This Row],[qm Leistung pro Stunde]],"")</f>
        <v/>
      </c>
      <c r="N37" s="225">
        <f>IFERROR(VLOOKUP(tbl_AufmassLos1[[#This Row],[Reinigungs-gruppe]]&amp;tbl_AufmassLos1[[#This Row],[Reinigungs-tageJahr]],tbl_BasisLos1[],8,FALSE),"")</f>
        <v>0</v>
      </c>
      <c r="O37" s="226" t="str">
        <f>IFERROR(tbl_AufmassLos1[[#This Row],[StundenJahr]]*tbl_AufmassLos1[[#This Row],[SVS]],"")</f>
        <v/>
      </c>
      <c r="P37" s="227" t="str">
        <f>IFERROR(tbl_AufmassLos1[[#This Row],[PreisJahr]]/12,"")</f>
        <v/>
      </c>
    </row>
    <row r="38" spans="1:16">
      <c r="A38" s="321" t="s">
        <v>310</v>
      </c>
      <c r="B38" s="321" t="s">
        <v>313</v>
      </c>
      <c r="C38" s="321" t="s">
        <v>375</v>
      </c>
      <c r="D38" s="323" t="s">
        <v>382</v>
      </c>
      <c r="E38" s="321" t="s">
        <v>383</v>
      </c>
      <c r="F38" s="249">
        <v>1</v>
      </c>
      <c r="G38" s="321" t="s">
        <v>488</v>
      </c>
      <c r="H38" s="324">
        <v>13.06</v>
      </c>
      <c r="I38" s="322" t="s">
        <v>183</v>
      </c>
      <c r="J38" s="322">
        <v>52</v>
      </c>
      <c r="K38" s="224">
        <f>IFERROR(tbl_AufmassLos1[[#This Row],[Fläche_qm]]*tbl_AufmassLos1[[#This Row],[Reinigungs-tageJahr]],"")</f>
        <v>679.12</v>
      </c>
      <c r="L38" s="216">
        <f>IFERROR(VLOOKUP(tbl_AufmassLos1[[#This Row],[Reinigungs-gruppe]]&amp;tbl_AufmassLos1[[#This Row],[Reinigungs-tageJahr]],tbl_BasisLos1[],7,FALSE),"")</f>
        <v>0</v>
      </c>
      <c r="M38" s="224" t="str">
        <f>IFERROR(tbl_AufmassLos1[[#This Row],[Fläche_qm_Jahr]]/tbl_AufmassLos1[[#This Row],[qm Leistung pro Stunde]],"")</f>
        <v/>
      </c>
      <c r="N38" s="225">
        <f>IFERROR(VLOOKUP(tbl_AufmassLos1[[#This Row],[Reinigungs-gruppe]]&amp;tbl_AufmassLos1[[#This Row],[Reinigungs-tageJahr]],tbl_BasisLos1[],8,FALSE),"")</f>
        <v>0</v>
      </c>
      <c r="O38" s="226" t="str">
        <f>IFERROR(tbl_AufmassLos1[[#This Row],[StundenJahr]]*tbl_AufmassLos1[[#This Row],[SVS]],"")</f>
        <v/>
      </c>
      <c r="P38" s="227" t="str">
        <f>IFERROR(tbl_AufmassLos1[[#This Row],[PreisJahr]]/12,"")</f>
        <v/>
      </c>
    </row>
    <row r="39" spans="1:16">
      <c r="A39" s="321" t="s">
        <v>310</v>
      </c>
      <c r="B39" s="321" t="s">
        <v>313</v>
      </c>
      <c r="C39" s="321" t="s">
        <v>375</v>
      </c>
      <c r="D39" s="323" t="s">
        <v>384</v>
      </c>
      <c r="E39" s="321" t="s">
        <v>385</v>
      </c>
      <c r="F39" s="249">
        <v>5</v>
      </c>
      <c r="G39" s="321" t="s">
        <v>489</v>
      </c>
      <c r="H39" s="324">
        <v>3.07</v>
      </c>
      <c r="I39" s="322" t="s">
        <v>185</v>
      </c>
      <c r="J39" s="322">
        <v>250</v>
      </c>
      <c r="K39" s="224">
        <f>IFERROR(tbl_AufmassLos1[[#This Row],[Fläche_qm]]*tbl_AufmassLos1[[#This Row],[Reinigungs-tageJahr]],"")</f>
        <v>767.5</v>
      </c>
      <c r="L39" s="216">
        <f>IFERROR(VLOOKUP(tbl_AufmassLos1[[#This Row],[Reinigungs-gruppe]]&amp;tbl_AufmassLos1[[#This Row],[Reinigungs-tageJahr]],tbl_BasisLos1[],7,FALSE),"")</f>
        <v>0</v>
      </c>
      <c r="M39" s="224" t="str">
        <f>IFERROR(tbl_AufmassLos1[[#This Row],[Fläche_qm_Jahr]]/tbl_AufmassLos1[[#This Row],[qm Leistung pro Stunde]],"")</f>
        <v/>
      </c>
      <c r="N39" s="225">
        <f>IFERROR(VLOOKUP(tbl_AufmassLos1[[#This Row],[Reinigungs-gruppe]]&amp;tbl_AufmassLos1[[#This Row],[Reinigungs-tageJahr]],tbl_BasisLos1[],8,FALSE),"")</f>
        <v>0</v>
      </c>
      <c r="O39" s="226" t="str">
        <f>IFERROR(tbl_AufmassLos1[[#This Row],[StundenJahr]]*tbl_AufmassLos1[[#This Row],[SVS]],"")</f>
        <v/>
      </c>
      <c r="P39" s="227" t="str">
        <f>IFERROR(tbl_AufmassLos1[[#This Row],[PreisJahr]]/12,"")</f>
        <v/>
      </c>
    </row>
    <row r="40" spans="1:16">
      <c r="A40" s="321" t="s">
        <v>310</v>
      </c>
      <c r="B40" s="321" t="s">
        <v>313</v>
      </c>
      <c r="C40" s="321" t="s">
        <v>375</v>
      </c>
      <c r="D40" s="323" t="s">
        <v>386</v>
      </c>
      <c r="E40" s="321" t="s">
        <v>387</v>
      </c>
      <c r="F40" s="249">
        <v>3</v>
      </c>
      <c r="G40" s="321" t="s">
        <v>488</v>
      </c>
      <c r="H40" s="324">
        <v>24.18</v>
      </c>
      <c r="I40" s="322" t="s">
        <v>183</v>
      </c>
      <c r="J40" s="322">
        <v>150</v>
      </c>
      <c r="K40" s="224">
        <f>IFERROR(tbl_AufmassLos1[[#This Row],[Fläche_qm]]*tbl_AufmassLos1[[#This Row],[Reinigungs-tageJahr]],"")</f>
        <v>3627</v>
      </c>
      <c r="L40" s="216">
        <f>IFERROR(VLOOKUP(tbl_AufmassLos1[[#This Row],[Reinigungs-gruppe]]&amp;tbl_AufmassLos1[[#This Row],[Reinigungs-tageJahr]],tbl_BasisLos1[],7,FALSE),"")</f>
        <v>0</v>
      </c>
      <c r="M40" s="224" t="str">
        <f>IFERROR(tbl_AufmassLos1[[#This Row],[Fläche_qm_Jahr]]/tbl_AufmassLos1[[#This Row],[qm Leistung pro Stunde]],"")</f>
        <v/>
      </c>
      <c r="N40" s="225">
        <f>IFERROR(VLOOKUP(tbl_AufmassLos1[[#This Row],[Reinigungs-gruppe]]&amp;tbl_AufmassLos1[[#This Row],[Reinigungs-tageJahr]],tbl_BasisLos1[],8,FALSE),"")</f>
        <v>0</v>
      </c>
      <c r="O40" s="226" t="str">
        <f>IFERROR(tbl_AufmassLos1[[#This Row],[StundenJahr]]*tbl_AufmassLos1[[#This Row],[SVS]],"")</f>
        <v/>
      </c>
      <c r="P40" s="227" t="str">
        <f>IFERROR(tbl_AufmassLos1[[#This Row],[PreisJahr]]/12,"")</f>
        <v/>
      </c>
    </row>
    <row r="41" spans="1:16">
      <c r="A41" s="321" t="s">
        <v>310</v>
      </c>
      <c r="B41" s="321" t="s">
        <v>313</v>
      </c>
      <c r="C41" s="321" t="s">
        <v>375</v>
      </c>
      <c r="D41" s="323" t="s">
        <v>388</v>
      </c>
      <c r="E41" s="321" t="s">
        <v>389</v>
      </c>
      <c r="F41" s="249">
        <v>5</v>
      </c>
      <c r="G41" s="321" t="s">
        <v>489</v>
      </c>
      <c r="H41" s="324">
        <v>3.17</v>
      </c>
      <c r="I41" s="322" t="s">
        <v>185</v>
      </c>
      <c r="J41" s="322">
        <v>250</v>
      </c>
      <c r="K41" s="224">
        <f>IFERROR(tbl_AufmassLos1[[#This Row],[Fläche_qm]]*tbl_AufmassLos1[[#This Row],[Reinigungs-tageJahr]],"")</f>
        <v>792.5</v>
      </c>
      <c r="L41" s="216">
        <f>IFERROR(VLOOKUP(tbl_AufmassLos1[[#This Row],[Reinigungs-gruppe]]&amp;tbl_AufmassLos1[[#This Row],[Reinigungs-tageJahr]],tbl_BasisLos1[],7,FALSE),"")</f>
        <v>0</v>
      </c>
      <c r="M41" s="224" t="str">
        <f>IFERROR(tbl_AufmassLos1[[#This Row],[Fläche_qm_Jahr]]/tbl_AufmassLos1[[#This Row],[qm Leistung pro Stunde]],"")</f>
        <v/>
      </c>
      <c r="N41" s="225">
        <f>IFERROR(VLOOKUP(tbl_AufmassLos1[[#This Row],[Reinigungs-gruppe]]&amp;tbl_AufmassLos1[[#This Row],[Reinigungs-tageJahr]],tbl_BasisLos1[],8,FALSE),"")</f>
        <v>0</v>
      </c>
      <c r="O41" s="226" t="str">
        <f>IFERROR(tbl_AufmassLos1[[#This Row],[StundenJahr]]*tbl_AufmassLos1[[#This Row],[SVS]],"")</f>
        <v/>
      </c>
      <c r="P41" s="227" t="str">
        <f>IFERROR(tbl_AufmassLos1[[#This Row],[PreisJahr]]/12,"")</f>
        <v/>
      </c>
    </row>
    <row r="42" spans="1:16">
      <c r="A42" s="321" t="s">
        <v>310</v>
      </c>
      <c r="B42" s="321" t="s">
        <v>313</v>
      </c>
      <c r="C42" s="321" t="s">
        <v>375</v>
      </c>
      <c r="D42" s="323" t="s">
        <v>390</v>
      </c>
      <c r="E42" s="321" t="s">
        <v>391</v>
      </c>
      <c r="F42" s="249">
        <v>3</v>
      </c>
      <c r="G42" s="321" t="s">
        <v>492</v>
      </c>
      <c r="H42" s="324">
        <v>70.709999999999994</v>
      </c>
      <c r="I42" s="322" t="s">
        <v>183</v>
      </c>
      <c r="J42" s="322">
        <v>150</v>
      </c>
      <c r="K42" s="224">
        <f>IFERROR(tbl_AufmassLos1[[#This Row],[Fläche_qm]]*tbl_AufmassLos1[[#This Row],[Reinigungs-tageJahr]],"")</f>
        <v>10606.499999999998</v>
      </c>
      <c r="L42" s="216">
        <f>IFERROR(VLOOKUP(tbl_AufmassLos1[[#This Row],[Reinigungs-gruppe]]&amp;tbl_AufmassLos1[[#This Row],[Reinigungs-tageJahr]],tbl_BasisLos1[],7,FALSE),"")</f>
        <v>0</v>
      </c>
      <c r="M42" s="224" t="str">
        <f>IFERROR(tbl_AufmassLos1[[#This Row],[Fläche_qm_Jahr]]/tbl_AufmassLos1[[#This Row],[qm Leistung pro Stunde]],"")</f>
        <v/>
      </c>
      <c r="N42" s="225">
        <f>IFERROR(VLOOKUP(tbl_AufmassLos1[[#This Row],[Reinigungs-gruppe]]&amp;tbl_AufmassLos1[[#This Row],[Reinigungs-tageJahr]],tbl_BasisLos1[],8,FALSE),"")</f>
        <v>0</v>
      </c>
      <c r="O42" s="226" t="str">
        <f>IFERROR(tbl_AufmassLos1[[#This Row],[StundenJahr]]*tbl_AufmassLos1[[#This Row],[SVS]],"")</f>
        <v/>
      </c>
      <c r="P42" s="227" t="str">
        <f>IFERROR(tbl_AufmassLos1[[#This Row],[PreisJahr]]/12,"")</f>
        <v/>
      </c>
    </row>
    <row r="43" spans="1:16">
      <c r="A43" s="321" t="s">
        <v>310</v>
      </c>
      <c r="B43" s="321" t="s">
        <v>313</v>
      </c>
      <c r="C43" s="321" t="s">
        <v>375</v>
      </c>
      <c r="D43" s="323" t="s">
        <v>392</v>
      </c>
      <c r="E43" s="321" t="s">
        <v>360</v>
      </c>
      <c r="F43" s="249">
        <v>5</v>
      </c>
      <c r="G43" s="321" t="s">
        <v>488</v>
      </c>
      <c r="H43" s="324">
        <v>11.06</v>
      </c>
      <c r="I43" s="322" t="s">
        <v>186</v>
      </c>
      <c r="J43" s="322">
        <v>250</v>
      </c>
      <c r="K43" s="224">
        <f>IFERROR(tbl_AufmassLos1[[#This Row],[Fläche_qm]]*tbl_AufmassLos1[[#This Row],[Reinigungs-tageJahr]],"")</f>
        <v>2765</v>
      </c>
      <c r="L43" s="216">
        <f>IFERROR(VLOOKUP(tbl_AufmassLos1[[#This Row],[Reinigungs-gruppe]]&amp;tbl_AufmassLos1[[#This Row],[Reinigungs-tageJahr]],tbl_BasisLos1[],7,FALSE),"")</f>
        <v>0</v>
      </c>
      <c r="M43" s="224" t="str">
        <f>IFERROR(tbl_AufmassLos1[[#This Row],[Fläche_qm_Jahr]]/tbl_AufmassLos1[[#This Row],[qm Leistung pro Stunde]],"")</f>
        <v/>
      </c>
      <c r="N43" s="225">
        <f>IFERROR(VLOOKUP(tbl_AufmassLos1[[#This Row],[Reinigungs-gruppe]]&amp;tbl_AufmassLos1[[#This Row],[Reinigungs-tageJahr]],tbl_BasisLos1[],8,FALSE),"")</f>
        <v>0</v>
      </c>
      <c r="O43" s="226" t="str">
        <f>IFERROR(tbl_AufmassLos1[[#This Row],[StundenJahr]]*tbl_AufmassLos1[[#This Row],[SVS]],"")</f>
        <v/>
      </c>
      <c r="P43" s="227" t="str">
        <f>IFERROR(tbl_AufmassLos1[[#This Row],[PreisJahr]]/12,"")</f>
        <v/>
      </c>
    </row>
    <row r="44" spans="1:16">
      <c r="A44" s="321" t="s">
        <v>310</v>
      </c>
      <c r="B44" s="321" t="s">
        <v>313</v>
      </c>
      <c r="C44" s="321" t="s">
        <v>375</v>
      </c>
      <c r="D44" s="323" t="s">
        <v>393</v>
      </c>
      <c r="E44" s="321" t="s">
        <v>394</v>
      </c>
      <c r="F44" s="249" t="s">
        <v>54</v>
      </c>
      <c r="G44" s="321" t="s">
        <v>488</v>
      </c>
      <c r="H44" s="324">
        <v>14.73</v>
      </c>
      <c r="I44" s="322" t="s">
        <v>189</v>
      </c>
      <c r="J44" s="322">
        <v>12</v>
      </c>
      <c r="K44" s="224">
        <f>IFERROR(tbl_AufmassLos1[[#This Row],[Fläche_qm]]*tbl_AufmassLos1[[#This Row],[Reinigungs-tageJahr]],"")</f>
        <v>176.76</v>
      </c>
      <c r="L44" s="216">
        <f>IFERROR(VLOOKUP(tbl_AufmassLos1[[#This Row],[Reinigungs-gruppe]]&amp;tbl_AufmassLos1[[#This Row],[Reinigungs-tageJahr]],tbl_BasisLos1[],7,FALSE),"")</f>
        <v>0</v>
      </c>
      <c r="M44" s="224" t="str">
        <f>IFERROR(tbl_AufmassLos1[[#This Row],[Fläche_qm_Jahr]]/tbl_AufmassLos1[[#This Row],[qm Leistung pro Stunde]],"")</f>
        <v/>
      </c>
      <c r="N44" s="225">
        <f>IFERROR(VLOOKUP(tbl_AufmassLos1[[#This Row],[Reinigungs-gruppe]]&amp;tbl_AufmassLos1[[#This Row],[Reinigungs-tageJahr]],tbl_BasisLos1[],8,FALSE),"")</f>
        <v>0</v>
      </c>
      <c r="O44" s="226" t="str">
        <f>IFERROR(tbl_AufmassLos1[[#This Row],[StundenJahr]]*tbl_AufmassLos1[[#This Row],[SVS]],"")</f>
        <v/>
      </c>
      <c r="P44" s="227" t="str">
        <f>IFERROR(tbl_AufmassLos1[[#This Row],[PreisJahr]]/12,"")</f>
        <v/>
      </c>
    </row>
    <row r="45" spans="1:16">
      <c r="A45" s="321" t="s">
        <v>310</v>
      </c>
      <c r="B45" s="321" t="s">
        <v>313</v>
      </c>
      <c r="C45" s="321" t="s">
        <v>375</v>
      </c>
      <c r="D45" s="323" t="s">
        <v>395</v>
      </c>
      <c r="E45" s="321" t="s">
        <v>396</v>
      </c>
      <c r="F45" s="249">
        <v>3</v>
      </c>
      <c r="G45" s="321" t="s">
        <v>488</v>
      </c>
      <c r="H45" s="324">
        <v>27.95</v>
      </c>
      <c r="I45" s="322" t="s">
        <v>188</v>
      </c>
      <c r="J45" s="322">
        <v>150</v>
      </c>
      <c r="K45" s="224">
        <f>IFERROR(tbl_AufmassLos1[[#This Row],[Fläche_qm]]*tbl_AufmassLos1[[#This Row],[Reinigungs-tageJahr]],"")</f>
        <v>4192.5</v>
      </c>
      <c r="L45" s="216">
        <f>IFERROR(VLOOKUP(tbl_AufmassLos1[[#This Row],[Reinigungs-gruppe]]&amp;tbl_AufmassLos1[[#This Row],[Reinigungs-tageJahr]],tbl_BasisLos1[],7,FALSE),"")</f>
        <v>0</v>
      </c>
      <c r="M45" s="224" t="str">
        <f>IFERROR(tbl_AufmassLos1[[#This Row],[Fläche_qm_Jahr]]/tbl_AufmassLos1[[#This Row],[qm Leistung pro Stunde]],"")</f>
        <v/>
      </c>
      <c r="N45" s="225">
        <f>IFERROR(VLOOKUP(tbl_AufmassLos1[[#This Row],[Reinigungs-gruppe]]&amp;tbl_AufmassLos1[[#This Row],[Reinigungs-tageJahr]],tbl_BasisLos1[],8,FALSE),"")</f>
        <v>0</v>
      </c>
      <c r="O45" s="226" t="str">
        <f>IFERROR(tbl_AufmassLos1[[#This Row],[StundenJahr]]*tbl_AufmassLos1[[#This Row],[SVS]],"")</f>
        <v/>
      </c>
      <c r="P45" s="227" t="str">
        <f>IFERROR(tbl_AufmassLos1[[#This Row],[PreisJahr]]/12,"")</f>
        <v/>
      </c>
    </row>
    <row r="46" spans="1:16">
      <c r="A46" s="321" t="s">
        <v>310</v>
      </c>
      <c r="B46" s="321" t="s">
        <v>313</v>
      </c>
      <c r="C46" s="321" t="s">
        <v>375</v>
      </c>
      <c r="D46" s="323" t="s">
        <v>397</v>
      </c>
      <c r="E46" s="321" t="s">
        <v>374</v>
      </c>
      <c r="F46" s="249">
        <v>3</v>
      </c>
      <c r="G46" s="321" t="s">
        <v>491</v>
      </c>
      <c r="H46" s="324">
        <v>24.02</v>
      </c>
      <c r="I46" s="322" t="s">
        <v>187</v>
      </c>
      <c r="J46" s="322">
        <v>150</v>
      </c>
      <c r="K46" s="224">
        <f>IFERROR(tbl_AufmassLos1[[#This Row],[Fläche_qm]]*tbl_AufmassLos1[[#This Row],[Reinigungs-tageJahr]],"")</f>
        <v>3603</v>
      </c>
      <c r="L46" s="216">
        <f>IFERROR(VLOOKUP(tbl_AufmassLos1[[#This Row],[Reinigungs-gruppe]]&amp;tbl_AufmassLos1[[#This Row],[Reinigungs-tageJahr]],tbl_BasisLos1[],7,FALSE),"")</f>
        <v>0</v>
      </c>
      <c r="M46" s="224" t="str">
        <f>IFERROR(tbl_AufmassLos1[[#This Row],[Fläche_qm_Jahr]]/tbl_AufmassLos1[[#This Row],[qm Leistung pro Stunde]],"")</f>
        <v/>
      </c>
      <c r="N46" s="225">
        <f>IFERROR(VLOOKUP(tbl_AufmassLos1[[#This Row],[Reinigungs-gruppe]]&amp;tbl_AufmassLos1[[#This Row],[Reinigungs-tageJahr]],tbl_BasisLos1[],8,FALSE),"")</f>
        <v>0</v>
      </c>
      <c r="O46" s="226" t="str">
        <f>IFERROR(tbl_AufmassLos1[[#This Row],[StundenJahr]]*tbl_AufmassLos1[[#This Row],[SVS]],"")</f>
        <v/>
      </c>
      <c r="P46" s="227" t="str">
        <f>IFERROR(tbl_AufmassLos1[[#This Row],[PreisJahr]]/12,"")</f>
        <v/>
      </c>
    </row>
    <row r="47" spans="1:16">
      <c r="A47" s="321" t="s">
        <v>310</v>
      </c>
      <c r="B47" s="321" t="s">
        <v>313</v>
      </c>
      <c r="C47" s="321" t="s">
        <v>398</v>
      </c>
      <c r="D47" s="323" t="s">
        <v>399</v>
      </c>
      <c r="E47" s="321" t="s">
        <v>374</v>
      </c>
      <c r="F47" s="249" t="s">
        <v>54</v>
      </c>
      <c r="G47" s="321" t="s">
        <v>493</v>
      </c>
      <c r="H47" s="324">
        <v>24.02</v>
      </c>
      <c r="I47" s="322" t="s">
        <v>187</v>
      </c>
      <c r="J47" s="322">
        <v>12</v>
      </c>
      <c r="K47" s="224">
        <f>IFERROR(tbl_AufmassLos1[[#This Row],[Fläche_qm]]*tbl_AufmassLos1[[#This Row],[Reinigungs-tageJahr]],"")</f>
        <v>288.24</v>
      </c>
      <c r="L47" s="216">
        <f>IFERROR(VLOOKUP(tbl_AufmassLos1[[#This Row],[Reinigungs-gruppe]]&amp;tbl_AufmassLos1[[#This Row],[Reinigungs-tageJahr]],tbl_BasisLos1[],7,FALSE),"")</f>
        <v>0</v>
      </c>
      <c r="M47" s="224" t="str">
        <f>IFERROR(tbl_AufmassLos1[[#This Row],[Fläche_qm_Jahr]]/tbl_AufmassLos1[[#This Row],[qm Leistung pro Stunde]],"")</f>
        <v/>
      </c>
      <c r="N47" s="225">
        <f>IFERROR(VLOOKUP(tbl_AufmassLos1[[#This Row],[Reinigungs-gruppe]]&amp;tbl_AufmassLos1[[#This Row],[Reinigungs-tageJahr]],tbl_BasisLos1[],8,FALSE),"")</f>
        <v>0</v>
      </c>
      <c r="O47" s="226" t="str">
        <f>IFERROR(tbl_AufmassLos1[[#This Row],[StundenJahr]]*tbl_AufmassLos1[[#This Row],[SVS]],"")</f>
        <v/>
      </c>
      <c r="P47" s="227" t="str">
        <f>IFERROR(tbl_AufmassLos1[[#This Row],[PreisJahr]]/12,"")</f>
        <v/>
      </c>
    </row>
    <row r="48" spans="1:16">
      <c r="A48" s="321" t="s">
        <v>310</v>
      </c>
      <c r="B48" s="321" t="s">
        <v>313</v>
      </c>
      <c r="C48" s="321" t="s">
        <v>398</v>
      </c>
      <c r="D48" s="323"/>
      <c r="E48" s="321" t="s">
        <v>400</v>
      </c>
      <c r="F48" s="249">
        <v>0</v>
      </c>
      <c r="G48" s="321" t="s">
        <v>494</v>
      </c>
      <c r="H48" s="324">
        <v>247.8</v>
      </c>
      <c r="I48" s="322" t="s">
        <v>189</v>
      </c>
      <c r="J48" s="322">
        <v>0</v>
      </c>
      <c r="K48" s="224">
        <f>IFERROR(tbl_AufmassLos1[[#This Row],[Fläche_qm]]*tbl_AufmassLos1[[#This Row],[Reinigungs-tageJahr]],"")</f>
        <v>0</v>
      </c>
      <c r="L48" s="216" t="str">
        <f>IFERROR(VLOOKUP(tbl_AufmassLos1[[#This Row],[Reinigungs-gruppe]]&amp;tbl_AufmassLos1[[#This Row],[Reinigungs-tageJahr]],tbl_BasisLos1[],7,FALSE),"")</f>
        <v/>
      </c>
      <c r="M48" s="224" t="str">
        <f>IFERROR(tbl_AufmassLos1[[#This Row],[Fläche_qm_Jahr]]/tbl_AufmassLos1[[#This Row],[qm Leistung pro Stunde]],"")</f>
        <v/>
      </c>
      <c r="N48" s="225" t="str">
        <f>IFERROR(VLOOKUP(tbl_AufmassLos1[[#This Row],[Reinigungs-gruppe]]&amp;tbl_AufmassLos1[[#This Row],[Reinigungs-tageJahr]],tbl_BasisLos1[],8,FALSE),"")</f>
        <v/>
      </c>
      <c r="O48" s="226" t="str">
        <f>IFERROR(tbl_AufmassLos1[[#This Row],[StundenJahr]]*tbl_AufmassLos1[[#This Row],[SVS]],"")</f>
        <v/>
      </c>
      <c r="P48" s="227" t="str">
        <f>IFERROR(tbl_AufmassLos1[[#This Row],[PreisJahr]]/12,"")</f>
        <v/>
      </c>
    </row>
    <row r="49" spans="1:16">
      <c r="A49" s="321" t="s">
        <v>311</v>
      </c>
      <c r="B49" s="321" t="s">
        <v>315</v>
      </c>
      <c r="C49" s="321" t="s">
        <v>326</v>
      </c>
      <c r="D49" s="323">
        <v>1</v>
      </c>
      <c r="E49" s="321" t="s">
        <v>374</v>
      </c>
      <c r="F49" s="249">
        <v>5</v>
      </c>
      <c r="G49" s="321" t="s">
        <v>489</v>
      </c>
      <c r="H49" s="324">
        <v>16.12</v>
      </c>
      <c r="I49" s="322" t="s">
        <v>187</v>
      </c>
      <c r="J49" s="322">
        <v>190</v>
      </c>
      <c r="K49" s="224">
        <f>IFERROR(tbl_AufmassLos1[[#This Row],[Fläche_qm]]*tbl_AufmassLos1[[#This Row],[Reinigungs-tageJahr]],"")</f>
        <v>3062.8</v>
      </c>
      <c r="L49" s="216">
        <f>IFERROR(VLOOKUP(tbl_AufmassLos1[[#This Row],[Reinigungs-gruppe]]&amp;tbl_AufmassLos1[[#This Row],[Reinigungs-tageJahr]],tbl_BasisLos1[],7,FALSE),"")</f>
        <v>0</v>
      </c>
      <c r="M49" s="224" t="str">
        <f>IFERROR(tbl_AufmassLos1[[#This Row],[Fläche_qm_Jahr]]/tbl_AufmassLos1[[#This Row],[qm Leistung pro Stunde]],"")</f>
        <v/>
      </c>
      <c r="N49" s="225">
        <f>IFERROR(VLOOKUP(tbl_AufmassLos1[[#This Row],[Reinigungs-gruppe]]&amp;tbl_AufmassLos1[[#This Row],[Reinigungs-tageJahr]],tbl_BasisLos1[],8,FALSE),"")</f>
        <v>0</v>
      </c>
      <c r="O49" s="226" t="str">
        <f>IFERROR(tbl_AufmassLos1[[#This Row],[StundenJahr]]*tbl_AufmassLos1[[#This Row],[SVS]],"")</f>
        <v/>
      </c>
      <c r="P49" s="227" t="str">
        <f>IFERROR(tbl_AufmassLos1[[#This Row],[PreisJahr]]/12,"")</f>
        <v/>
      </c>
    </row>
    <row r="50" spans="1:16">
      <c r="A50" s="321" t="s">
        <v>311</v>
      </c>
      <c r="B50" s="321" t="s">
        <v>315</v>
      </c>
      <c r="C50" s="321" t="s">
        <v>326</v>
      </c>
      <c r="D50" s="323">
        <v>2</v>
      </c>
      <c r="E50" s="321" t="s">
        <v>401</v>
      </c>
      <c r="F50" s="249">
        <v>5</v>
      </c>
      <c r="G50" s="321" t="s">
        <v>495</v>
      </c>
      <c r="H50" s="324">
        <v>18.760000000000002</v>
      </c>
      <c r="I50" s="322" t="s">
        <v>186</v>
      </c>
      <c r="J50" s="322">
        <v>190</v>
      </c>
      <c r="K50" s="224">
        <f>IFERROR(tbl_AufmassLos1[[#This Row],[Fläche_qm]]*tbl_AufmassLos1[[#This Row],[Reinigungs-tageJahr]],"")</f>
        <v>3564.4</v>
      </c>
      <c r="L50" s="216">
        <f>IFERROR(VLOOKUP(tbl_AufmassLos1[[#This Row],[Reinigungs-gruppe]]&amp;tbl_AufmassLos1[[#This Row],[Reinigungs-tageJahr]],tbl_BasisLos1[],7,FALSE),"")</f>
        <v>0</v>
      </c>
      <c r="M50" s="224" t="str">
        <f>IFERROR(tbl_AufmassLos1[[#This Row],[Fläche_qm_Jahr]]/tbl_AufmassLos1[[#This Row],[qm Leistung pro Stunde]],"")</f>
        <v/>
      </c>
      <c r="N50" s="225">
        <f>IFERROR(VLOOKUP(tbl_AufmassLos1[[#This Row],[Reinigungs-gruppe]]&amp;tbl_AufmassLos1[[#This Row],[Reinigungs-tageJahr]],tbl_BasisLos1[],8,FALSE),"")</f>
        <v>0</v>
      </c>
      <c r="O50" s="226" t="str">
        <f>IFERROR(tbl_AufmassLos1[[#This Row],[StundenJahr]]*tbl_AufmassLos1[[#This Row],[SVS]],"")</f>
        <v/>
      </c>
      <c r="P50" s="227" t="str">
        <f>IFERROR(tbl_AufmassLos1[[#This Row],[PreisJahr]]/12,"")</f>
        <v/>
      </c>
    </row>
    <row r="51" spans="1:16">
      <c r="A51" s="321" t="s">
        <v>311</v>
      </c>
      <c r="B51" s="321" t="s">
        <v>315</v>
      </c>
      <c r="C51" s="321" t="s">
        <v>326</v>
      </c>
      <c r="D51" s="323">
        <v>3</v>
      </c>
      <c r="E51" s="321" t="s">
        <v>402</v>
      </c>
      <c r="F51" s="249" t="s">
        <v>54</v>
      </c>
      <c r="G51" s="321" t="s">
        <v>495</v>
      </c>
      <c r="H51" s="324">
        <v>18.79</v>
      </c>
      <c r="I51" s="322" t="s">
        <v>189</v>
      </c>
      <c r="J51" s="322">
        <v>9</v>
      </c>
      <c r="K51" s="224">
        <f>IFERROR(tbl_AufmassLos1[[#This Row],[Fläche_qm]]*tbl_AufmassLos1[[#This Row],[Reinigungs-tageJahr]],"")</f>
        <v>169.10999999999999</v>
      </c>
      <c r="L51" s="216">
        <f>IFERROR(VLOOKUP(tbl_AufmassLos1[[#This Row],[Reinigungs-gruppe]]&amp;tbl_AufmassLos1[[#This Row],[Reinigungs-tageJahr]],tbl_BasisLos1[],7,FALSE),"")</f>
        <v>0</v>
      </c>
      <c r="M51" s="224" t="str">
        <f>IFERROR(tbl_AufmassLos1[[#This Row],[Fläche_qm_Jahr]]/tbl_AufmassLos1[[#This Row],[qm Leistung pro Stunde]],"")</f>
        <v/>
      </c>
      <c r="N51" s="225">
        <f>IFERROR(VLOOKUP(tbl_AufmassLos1[[#This Row],[Reinigungs-gruppe]]&amp;tbl_AufmassLos1[[#This Row],[Reinigungs-tageJahr]],tbl_BasisLos1[],8,FALSE),"")</f>
        <v>0</v>
      </c>
      <c r="O51" s="226" t="str">
        <f>IFERROR(tbl_AufmassLos1[[#This Row],[StundenJahr]]*tbl_AufmassLos1[[#This Row],[SVS]],"")</f>
        <v/>
      </c>
      <c r="P51" s="227" t="str">
        <f>IFERROR(tbl_AufmassLos1[[#This Row],[PreisJahr]]/12,"")</f>
        <v/>
      </c>
    </row>
    <row r="52" spans="1:16">
      <c r="A52" s="321" t="s">
        <v>311</v>
      </c>
      <c r="B52" s="321" t="s">
        <v>315</v>
      </c>
      <c r="C52" s="321" t="s">
        <v>326</v>
      </c>
      <c r="D52" s="323">
        <v>4</v>
      </c>
      <c r="E52" s="321" t="s">
        <v>403</v>
      </c>
      <c r="F52" s="249">
        <v>2</v>
      </c>
      <c r="G52" s="321" t="s">
        <v>495</v>
      </c>
      <c r="H52" s="324">
        <v>18.75</v>
      </c>
      <c r="I52" s="322" t="s">
        <v>183</v>
      </c>
      <c r="J52" s="322">
        <v>78</v>
      </c>
      <c r="K52" s="224">
        <f>IFERROR(tbl_AufmassLos1[[#This Row],[Fläche_qm]]*tbl_AufmassLos1[[#This Row],[Reinigungs-tageJahr]],"")</f>
        <v>1462.5</v>
      </c>
      <c r="L52" s="216">
        <f>IFERROR(VLOOKUP(tbl_AufmassLos1[[#This Row],[Reinigungs-gruppe]]&amp;tbl_AufmassLos1[[#This Row],[Reinigungs-tageJahr]],tbl_BasisLos1[],7,FALSE),"")</f>
        <v>0</v>
      </c>
      <c r="M52" s="224" t="str">
        <f>IFERROR(tbl_AufmassLos1[[#This Row],[Fläche_qm_Jahr]]/tbl_AufmassLos1[[#This Row],[qm Leistung pro Stunde]],"")</f>
        <v/>
      </c>
      <c r="N52" s="225">
        <f>IFERROR(VLOOKUP(tbl_AufmassLos1[[#This Row],[Reinigungs-gruppe]]&amp;tbl_AufmassLos1[[#This Row],[Reinigungs-tageJahr]],tbl_BasisLos1[],8,FALSE),"")</f>
        <v>0</v>
      </c>
      <c r="O52" s="226" t="str">
        <f>IFERROR(tbl_AufmassLos1[[#This Row],[StundenJahr]]*tbl_AufmassLos1[[#This Row],[SVS]],"")</f>
        <v/>
      </c>
      <c r="P52" s="227" t="str">
        <f>IFERROR(tbl_AufmassLos1[[#This Row],[PreisJahr]]/12,"")</f>
        <v/>
      </c>
    </row>
    <row r="53" spans="1:16">
      <c r="A53" s="321" t="s">
        <v>311</v>
      </c>
      <c r="B53" s="321" t="s">
        <v>315</v>
      </c>
      <c r="C53" s="321" t="s">
        <v>326</v>
      </c>
      <c r="D53" s="323">
        <v>5</v>
      </c>
      <c r="E53" s="321" t="s">
        <v>404</v>
      </c>
      <c r="F53" s="249">
        <v>5</v>
      </c>
      <c r="G53" s="321" t="s">
        <v>495</v>
      </c>
      <c r="H53" s="324">
        <v>57.9</v>
      </c>
      <c r="I53" s="322" t="s">
        <v>186</v>
      </c>
      <c r="J53" s="322">
        <v>190</v>
      </c>
      <c r="K53" s="224">
        <f>IFERROR(tbl_AufmassLos1[[#This Row],[Fläche_qm]]*tbl_AufmassLos1[[#This Row],[Reinigungs-tageJahr]],"")</f>
        <v>11001</v>
      </c>
      <c r="L53" s="216">
        <f>IFERROR(VLOOKUP(tbl_AufmassLos1[[#This Row],[Reinigungs-gruppe]]&amp;tbl_AufmassLos1[[#This Row],[Reinigungs-tageJahr]],tbl_BasisLos1[],7,FALSE),"")</f>
        <v>0</v>
      </c>
      <c r="M53" s="224" t="str">
        <f>IFERROR(tbl_AufmassLos1[[#This Row],[Fläche_qm_Jahr]]/tbl_AufmassLos1[[#This Row],[qm Leistung pro Stunde]],"")</f>
        <v/>
      </c>
      <c r="N53" s="225">
        <f>IFERROR(VLOOKUP(tbl_AufmassLos1[[#This Row],[Reinigungs-gruppe]]&amp;tbl_AufmassLos1[[#This Row],[Reinigungs-tageJahr]],tbl_BasisLos1[],8,FALSE),"")</f>
        <v>0</v>
      </c>
      <c r="O53" s="226" t="str">
        <f>IFERROR(tbl_AufmassLos1[[#This Row],[StundenJahr]]*tbl_AufmassLos1[[#This Row],[SVS]],"")</f>
        <v/>
      </c>
      <c r="P53" s="227" t="str">
        <f>IFERROR(tbl_AufmassLos1[[#This Row],[PreisJahr]]/12,"")</f>
        <v/>
      </c>
    </row>
    <row r="54" spans="1:16">
      <c r="A54" s="321" t="s">
        <v>311</v>
      </c>
      <c r="B54" s="321" t="s">
        <v>315</v>
      </c>
      <c r="C54" s="321" t="s">
        <v>326</v>
      </c>
      <c r="D54" s="323">
        <v>6</v>
      </c>
      <c r="E54" s="321" t="s">
        <v>405</v>
      </c>
      <c r="F54" s="249" t="s">
        <v>54</v>
      </c>
      <c r="G54" s="321" t="s">
        <v>489</v>
      </c>
      <c r="H54" s="324">
        <v>6.36</v>
      </c>
      <c r="I54" s="322" t="s">
        <v>189</v>
      </c>
      <c r="J54" s="322">
        <v>9</v>
      </c>
      <c r="K54" s="224">
        <f>IFERROR(tbl_AufmassLos1[[#This Row],[Fläche_qm]]*tbl_AufmassLos1[[#This Row],[Reinigungs-tageJahr]],"")</f>
        <v>57.24</v>
      </c>
      <c r="L54" s="216">
        <f>IFERROR(VLOOKUP(tbl_AufmassLos1[[#This Row],[Reinigungs-gruppe]]&amp;tbl_AufmassLos1[[#This Row],[Reinigungs-tageJahr]],tbl_BasisLos1[],7,FALSE),"")</f>
        <v>0</v>
      </c>
      <c r="M54" s="224" t="str">
        <f>IFERROR(tbl_AufmassLos1[[#This Row],[Fläche_qm_Jahr]]/tbl_AufmassLos1[[#This Row],[qm Leistung pro Stunde]],"")</f>
        <v/>
      </c>
      <c r="N54" s="225">
        <f>IFERROR(VLOOKUP(tbl_AufmassLos1[[#This Row],[Reinigungs-gruppe]]&amp;tbl_AufmassLos1[[#This Row],[Reinigungs-tageJahr]],tbl_BasisLos1[],8,FALSE),"")</f>
        <v>0</v>
      </c>
      <c r="O54" s="226" t="str">
        <f>IFERROR(tbl_AufmassLos1[[#This Row],[StundenJahr]]*tbl_AufmassLos1[[#This Row],[SVS]],"")</f>
        <v/>
      </c>
      <c r="P54" s="227" t="str">
        <f>IFERROR(tbl_AufmassLos1[[#This Row],[PreisJahr]]/12,"")</f>
        <v/>
      </c>
    </row>
    <row r="55" spans="1:16">
      <c r="A55" s="321" t="s">
        <v>311</v>
      </c>
      <c r="B55" s="321" t="s">
        <v>315</v>
      </c>
      <c r="C55" s="321" t="s">
        <v>326</v>
      </c>
      <c r="D55" s="323">
        <v>7</v>
      </c>
      <c r="E55" s="321" t="s">
        <v>406</v>
      </c>
      <c r="F55" s="249">
        <v>5</v>
      </c>
      <c r="G55" s="321" t="s">
        <v>489</v>
      </c>
      <c r="H55" s="324">
        <v>5.35</v>
      </c>
      <c r="I55" s="322" t="s">
        <v>185</v>
      </c>
      <c r="J55" s="249">
        <v>190</v>
      </c>
      <c r="K55" s="224">
        <f>IFERROR(tbl_AufmassLos1[[#This Row],[Fläche_qm]]*tbl_AufmassLos1[[#This Row],[Reinigungs-tageJahr]],"")</f>
        <v>1016.4999999999999</v>
      </c>
      <c r="L55" s="216">
        <f>IFERROR(VLOOKUP(tbl_AufmassLos1[[#This Row],[Reinigungs-gruppe]]&amp;tbl_AufmassLos1[[#This Row],[Reinigungs-tageJahr]],tbl_BasisLos1[],7,FALSE),"")</f>
        <v>0</v>
      </c>
      <c r="M55" s="224" t="str">
        <f>IFERROR(tbl_AufmassLos1[[#This Row],[Fläche_qm_Jahr]]/tbl_AufmassLos1[[#This Row],[qm Leistung pro Stunde]],"")</f>
        <v/>
      </c>
      <c r="N55" s="225">
        <f>IFERROR(VLOOKUP(tbl_AufmassLos1[[#This Row],[Reinigungs-gruppe]]&amp;tbl_AufmassLos1[[#This Row],[Reinigungs-tageJahr]],tbl_BasisLos1[],8,FALSE),"")</f>
        <v>0</v>
      </c>
      <c r="O55" s="226" t="str">
        <f>IFERROR(tbl_AufmassLos1[[#This Row],[StundenJahr]]*tbl_AufmassLos1[[#This Row],[SVS]],"")</f>
        <v/>
      </c>
      <c r="P55" s="227" t="str">
        <f>IFERROR(tbl_AufmassLos1[[#This Row],[PreisJahr]]/12,"")</f>
        <v/>
      </c>
    </row>
    <row r="56" spans="1:16">
      <c r="A56" s="321" t="s">
        <v>311</v>
      </c>
      <c r="B56" s="321" t="s">
        <v>315</v>
      </c>
      <c r="C56" s="321" t="s">
        <v>326</v>
      </c>
      <c r="D56" s="323">
        <v>8</v>
      </c>
      <c r="E56" s="321" t="s">
        <v>407</v>
      </c>
      <c r="F56" s="249">
        <v>5</v>
      </c>
      <c r="G56" s="321" t="s">
        <v>489</v>
      </c>
      <c r="H56" s="324">
        <v>4.42</v>
      </c>
      <c r="I56" s="322" t="s">
        <v>185</v>
      </c>
      <c r="J56" s="249">
        <v>190</v>
      </c>
      <c r="K56" s="224">
        <f>IFERROR(tbl_AufmassLos1[[#This Row],[Fläche_qm]]*tbl_AufmassLos1[[#This Row],[Reinigungs-tageJahr]],"")</f>
        <v>839.8</v>
      </c>
      <c r="L56" s="216">
        <f>IFERROR(VLOOKUP(tbl_AufmassLos1[[#This Row],[Reinigungs-gruppe]]&amp;tbl_AufmassLos1[[#This Row],[Reinigungs-tageJahr]],tbl_BasisLos1[],7,FALSE),"")</f>
        <v>0</v>
      </c>
      <c r="M56" s="224" t="str">
        <f>IFERROR(tbl_AufmassLos1[[#This Row],[Fläche_qm_Jahr]]/tbl_AufmassLos1[[#This Row],[qm Leistung pro Stunde]],"")</f>
        <v/>
      </c>
      <c r="N56" s="225">
        <f>IFERROR(VLOOKUP(tbl_AufmassLos1[[#This Row],[Reinigungs-gruppe]]&amp;tbl_AufmassLos1[[#This Row],[Reinigungs-tageJahr]],tbl_BasisLos1[],8,FALSE),"")</f>
        <v>0</v>
      </c>
      <c r="O56" s="226" t="str">
        <f>IFERROR(tbl_AufmassLos1[[#This Row],[StundenJahr]]*tbl_AufmassLos1[[#This Row],[SVS]],"")</f>
        <v/>
      </c>
      <c r="P56" s="227" t="str">
        <f>IFERROR(tbl_AufmassLos1[[#This Row],[PreisJahr]]/12,"")</f>
        <v/>
      </c>
    </row>
    <row r="57" spans="1:16">
      <c r="A57" s="321" t="s">
        <v>311</v>
      </c>
      <c r="B57" s="321" t="s">
        <v>315</v>
      </c>
      <c r="C57" s="321" t="s">
        <v>326</v>
      </c>
      <c r="D57" s="323">
        <v>9</v>
      </c>
      <c r="E57" s="321" t="s">
        <v>408</v>
      </c>
      <c r="F57" s="249">
        <v>5</v>
      </c>
      <c r="G57" s="321" t="s">
        <v>496</v>
      </c>
      <c r="H57" s="324">
        <v>108.54</v>
      </c>
      <c r="I57" s="322" t="s">
        <v>188</v>
      </c>
      <c r="J57" s="249">
        <v>190</v>
      </c>
      <c r="K57" s="224">
        <f>IFERROR(tbl_AufmassLos1[[#This Row],[Fläche_qm]]*tbl_AufmassLos1[[#This Row],[Reinigungs-tageJahr]],"")</f>
        <v>20622.600000000002</v>
      </c>
      <c r="L57" s="216">
        <f>IFERROR(VLOOKUP(tbl_AufmassLos1[[#This Row],[Reinigungs-gruppe]]&amp;tbl_AufmassLos1[[#This Row],[Reinigungs-tageJahr]],tbl_BasisLos1[],7,FALSE),"")</f>
        <v>0</v>
      </c>
      <c r="M57" s="224" t="str">
        <f>IFERROR(tbl_AufmassLos1[[#This Row],[Fläche_qm_Jahr]]/tbl_AufmassLos1[[#This Row],[qm Leistung pro Stunde]],"")</f>
        <v/>
      </c>
      <c r="N57" s="225">
        <f>IFERROR(VLOOKUP(tbl_AufmassLos1[[#This Row],[Reinigungs-gruppe]]&amp;tbl_AufmassLos1[[#This Row],[Reinigungs-tageJahr]],tbl_BasisLos1[],8,FALSE),"")</f>
        <v>0</v>
      </c>
      <c r="O57" s="226" t="str">
        <f>IFERROR(tbl_AufmassLos1[[#This Row],[StundenJahr]]*tbl_AufmassLos1[[#This Row],[SVS]],"")</f>
        <v/>
      </c>
      <c r="P57" s="227" t="str">
        <f>IFERROR(tbl_AufmassLos1[[#This Row],[PreisJahr]]/12,"")</f>
        <v/>
      </c>
    </row>
    <row r="58" spans="1:16">
      <c r="A58" s="321" t="s">
        <v>311</v>
      </c>
      <c r="B58" s="321" t="s">
        <v>315</v>
      </c>
      <c r="C58" s="321" t="s">
        <v>326</v>
      </c>
      <c r="D58" s="323">
        <v>10</v>
      </c>
      <c r="E58" s="321" t="s">
        <v>409</v>
      </c>
      <c r="F58" s="249" t="s">
        <v>54</v>
      </c>
      <c r="G58" s="321" t="s">
        <v>497</v>
      </c>
      <c r="H58" s="324">
        <v>11.54</v>
      </c>
      <c r="I58" s="322" t="s">
        <v>189</v>
      </c>
      <c r="J58" s="249">
        <v>9</v>
      </c>
      <c r="K58" s="224">
        <f>IFERROR(tbl_AufmassLos1[[#This Row],[Fläche_qm]]*tbl_AufmassLos1[[#This Row],[Reinigungs-tageJahr]],"")</f>
        <v>103.85999999999999</v>
      </c>
      <c r="L58" s="216">
        <f>IFERROR(VLOOKUP(tbl_AufmassLos1[[#This Row],[Reinigungs-gruppe]]&amp;tbl_AufmassLos1[[#This Row],[Reinigungs-tageJahr]],tbl_BasisLos1[],7,FALSE),"")</f>
        <v>0</v>
      </c>
      <c r="M58" s="224" t="str">
        <f>IFERROR(tbl_AufmassLos1[[#This Row],[Fläche_qm_Jahr]]/tbl_AufmassLos1[[#This Row],[qm Leistung pro Stunde]],"")</f>
        <v/>
      </c>
      <c r="N58" s="225">
        <f>IFERROR(VLOOKUP(tbl_AufmassLos1[[#This Row],[Reinigungs-gruppe]]&amp;tbl_AufmassLos1[[#This Row],[Reinigungs-tageJahr]],tbl_BasisLos1[],8,FALSE),"")</f>
        <v>0</v>
      </c>
      <c r="O58" s="226" t="str">
        <f>IFERROR(tbl_AufmassLos1[[#This Row],[StundenJahr]]*tbl_AufmassLos1[[#This Row],[SVS]],"")</f>
        <v/>
      </c>
      <c r="P58" s="227" t="str">
        <f>IFERROR(tbl_AufmassLos1[[#This Row],[PreisJahr]]/12,"")</f>
        <v/>
      </c>
    </row>
    <row r="59" spans="1:16">
      <c r="A59" s="321" t="s">
        <v>311</v>
      </c>
      <c r="B59" s="321" t="s">
        <v>315</v>
      </c>
      <c r="C59" s="321" t="s">
        <v>326</v>
      </c>
      <c r="D59" s="323">
        <v>11</v>
      </c>
      <c r="E59" s="321" t="s">
        <v>410</v>
      </c>
      <c r="F59" s="249" t="s">
        <v>54</v>
      </c>
      <c r="G59" s="321" t="s">
        <v>489</v>
      </c>
      <c r="H59" s="324">
        <v>23.48</v>
      </c>
      <c r="I59" s="322" t="s">
        <v>189</v>
      </c>
      <c r="J59" s="322">
        <v>9</v>
      </c>
      <c r="K59" s="224">
        <f>IFERROR(tbl_AufmassLos1[[#This Row],[Fläche_qm]]*tbl_AufmassLos1[[#This Row],[Reinigungs-tageJahr]],"")</f>
        <v>211.32</v>
      </c>
      <c r="L59" s="216">
        <f>IFERROR(VLOOKUP(tbl_AufmassLos1[[#This Row],[Reinigungs-gruppe]]&amp;tbl_AufmassLos1[[#This Row],[Reinigungs-tageJahr]],tbl_BasisLos1[],7,FALSE),"")</f>
        <v>0</v>
      </c>
      <c r="M59" s="224" t="str">
        <f>IFERROR(tbl_AufmassLos1[[#This Row],[Fläche_qm_Jahr]]/tbl_AufmassLos1[[#This Row],[qm Leistung pro Stunde]],"")</f>
        <v/>
      </c>
      <c r="N59" s="225">
        <f>IFERROR(VLOOKUP(tbl_AufmassLos1[[#This Row],[Reinigungs-gruppe]]&amp;tbl_AufmassLos1[[#This Row],[Reinigungs-tageJahr]],tbl_BasisLos1[],8,FALSE),"")</f>
        <v>0</v>
      </c>
      <c r="O59" s="226" t="str">
        <f>IFERROR(tbl_AufmassLos1[[#This Row],[StundenJahr]]*tbl_AufmassLos1[[#This Row],[SVS]],"")</f>
        <v/>
      </c>
      <c r="P59" s="227" t="str">
        <f>IFERROR(tbl_AufmassLos1[[#This Row],[PreisJahr]]/12,"")</f>
        <v/>
      </c>
    </row>
    <row r="60" spans="1:16">
      <c r="A60" s="321" t="s">
        <v>311</v>
      </c>
      <c r="B60" s="321" t="s">
        <v>315</v>
      </c>
      <c r="C60" s="321" t="s">
        <v>326</v>
      </c>
      <c r="D60" s="323">
        <v>12</v>
      </c>
      <c r="E60" s="321" t="s">
        <v>411</v>
      </c>
      <c r="F60" s="249" t="s">
        <v>54</v>
      </c>
      <c r="G60" s="321" t="s">
        <v>489</v>
      </c>
      <c r="H60" s="324">
        <v>58.89</v>
      </c>
      <c r="I60" s="322" t="s">
        <v>189</v>
      </c>
      <c r="J60" s="322">
        <v>9</v>
      </c>
      <c r="K60" s="224">
        <f>IFERROR(tbl_AufmassLos1[[#This Row],[Fläche_qm]]*tbl_AufmassLos1[[#This Row],[Reinigungs-tageJahr]],"")</f>
        <v>530.01</v>
      </c>
      <c r="L60" s="216">
        <f>IFERROR(VLOOKUP(tbl_AufmassLos1[[#This Row],[Reinigungs-gruppe]]&amp;tbl_AufmassLos1[[#This Row],[Reinigungs-tageJahr]],tbl_BasisLos1[],7,FALSE),"")</f>
        <v>0</v>
      </c>
      <c r="M60" s="224" t="str">
        <f>IFERROR(tbl_AufmassLos1[[#This Row],[Fläche_qm_Jahr]]/tbl_AufmassLos1[[#This Row],[qm Leistung pro Stunde]],"")</f>
        <v/>
      </c>
      <c r="N60" s="225">
        <f>IFERROR(VLOOKUP(tbl_AufmassLos1[[#This Row],[Reinigungs-gruppe]]&amp;tbl_AufmassLos1[[#This Row],[Reinigungs-tageJahr]],tbl_BasisLos1[],8,FALSE),"")</f>
        <v>0</v>
      </c>
      <c r="O60" s="226" t="str">
        <f>IFERROR(tbl_AufmassLos1[[#This Row],[StundenJahr]]*tbl_AufmassLos1[[#This Row],[SVS]],"")</f>
        <v/>
      </c>
      <c r="P60" s="227" t="str">
        <f>IFERROR(tbl_AufmassLos1[[#This Row],[PreisJahr]]/12,"")</f>
        <v/>
      </c>
    </row>
    <row r="61" spans="1:16">
      <c r="A61" s="321" t="s">
        <v>311</v>
      </c>
      <c r="B61" s="321" t="s">
        <v>315</v>
      </c>
      <c r="C61" s="321" t="s">
        <v>326</v>
      </c>
      <c r="D61" s="323">
        <v>13</v>
      </c>
      <c r="E61" s="321" t="s">
        <v>412</v>
      </c>
      <c r="F61" s="249" t="s">
        <v>54</v>
      </c>
      <c r="G61" s="321" t="s">
        <v>496</v>
      </c>
      <c r="H61" s="324">
        <v>63.63</v>
      </c>
      <c r="I61" s="322" t="s">
        <v>189</v>
      </c>
      <c r="J61" s="322">
        <v>9</v>
      </c>
      <c r="K61" s="224">
        <f>IFERROR(tbl_AufmassLos1[[#This Row],[Fläche_qm]]*tbl_AufmassLos1[[#This Row],[Reinigungs-tageJahr]],"")</f>
        <v>572.67000000000007</v>
      </c>
      <c r="L61" s="216">
        <f>IFERROR(VLOOKUP(tbl_AufmassLos1[[#This Row],[Reinigungs-gruppe]]&amp;tbl_AufmassLos1[[#This Row],[Reinigungs-tageJahr]],tbl_BasisLos1[],7,FALSE),"")</f>
        <v>0</v>
      </c>
      <c r="M61" s="224" t="str">
        <f>IFERROR(tbl_AufmassLos1[[#This Row],[Fläche_qm_Jahr]]/tbl_AufmassLos1[[#This Row],[qm Leistung pro Stunde]],"")</f>
        <v/>
      </c>
      <c r="N61" s="225">
        <f>IFERROR(VLOOKUP(tbl_AufmassLos1[[#This Row],[Reinigungs-gruppe]]&amp;tbl_AufmassLos1[[#This Row],[Reinigungs-tageJahr]],tbl_BasisLos1[],8,FALSE),"")</f>
        <v>0</v>
      </c>
      <c r="O61" s="226" t="str">
        <f>IFERROR(tbl_AufmassLos1[[#This Row],[StundenJahr]]*tbl_AufmassLos1[[#This Row],[SVS]],"")</f>
        <v/>
      </c>
      <c r="P61" s="227" t="str">
        <f>IFERROR(tbl_AufmassLos1[[#This Row],[PreisJahr]]/12,"")</f>
        <v/>
      </c>
    </row>
    <row r="62" spans="1:16">
      <c r="A62" s="321" t="s">
        <v>311</v>
      </c>
      <c r="B62" s="321" t="s">
        <v>315</v>
      </c>
      <c r="C62" s="321" t="s">
        <v>326</v>
      </c>
      <c r="D62" s="323">
        <v>14</v>
      </c>
      <c r="E62" s="321" t="s">
        <v>374</v>
      </c>
      <c r="F62" s="249">
        <v>5</v>
      </c>
      <c r="G62" s="321" t="s">
        <v>498</v>
      </c>
      <c r="H62" s="324">
        <v>8.09</v>
      </c>
      <c r="I62" s="322" t="s">
        <v>187</v>
      </c>
      <c r="J62" s="322">
        <v>190</v>
      </c>
      <c r="K62" s="224">
        <f>IFERROR(tbl_AufmassLos1[[#This Row],[Fläche_qm]]*tbl_AufmassLos1[[#This Row],[Reinigungs-tageJahr]],"")</f>
        <v>1537.1</v>
      </c>
      <c r="L62" s="216">
        <f>IFERROR(VLOOKUP(tbl_AufmassLos1[[#This Row],[Reinigungs-gruppe]]&amp;tbl_AufmassLos1[[#This Row],[Reinigungs-tageJahr]],tbl_BasisLos1[],7,FALSE),"")</f>
        <v>0</v>
      </c>
      <c r="M62" s="224" t="str">
        <f>IFERROR(tbl_AufmassLos1[[#This Row],[Fläche_qm_Jahr]]/tbl_AufmassLos1[[#This Row],[qm Leistung pro Stunde]],"")</f>
        <v/>
      </c>
      <c r="N62" s="225">
        <f>IFERROR(VLOOKUP(tbl_AufmassLos1[[#This Row],[Reinigungs-gruppe]]&amp;tbl_AufmassLos1[[#This Row],[Reinigungs-tageJahr]],tbl_BasisLos1[],8,FALSE),"")</f>
        <v>0</v>
      </c>
      <c r="O62" s="226" t="str">
        <f>IFERROR(tbl_AufmassLos1[[#This Row],[StundenJahr]]*tbl_AufmassLos1[[#This Row],[SVS]],"")</f>
        <v/>
      </c>
      <c r="P62" s="227" t="str">
        <f>IFERROR(tbl_AufmassLos1[[#This Row],[PreisJahr]]/12,"")</f>
        <v/>
      </c>
    </row>
    <row r="63" spans="1:16">
      <c r="A63" s="321" t="s">
        <v>311</v>
      </c>
      <c r="B63" s="321" t="s">
        <v>315</v>
      </c>
      <c r="C63" s="321" t="s">
        <v>326</v>
      </c>
      <c r="D63" s="323">
        <v>15</v>
      </c>
      <c r="E63" s="321" t="s">
        <v>413</v>
      </c>
      <c r="F63" s="249">
        <v>5</v>
      </c>
      <c r="G63" s="321" t="s">
        <v>499</v>
      </c>
      <c r="H63" s="324">
        <v>43.14</v>
      </c>
      <c r="I63" s="322" t="s">
        <v>187</v>
      </c>
      <c r="J63" s="322">
        <v>190</v>
      </c>
      <c r="K63" s="224">
        <f>IFERROR(tbl_AufmassLos1[[#This Row],[Fläche_qm]]*tbl_AufmassLos1[[#This Row],[Reinigungs-tageJahr]],"")</f>
        <v>8196.6</v>
      </c>
      <c r="L63" s="216">
        <f>IFERROR(VLOOKUP(tbl_AufmassLos1[[#This Row],[Reinigungs-gruppe]]&amp;tbl_AufmassLos1[[#This Row],[Reinigungs-tageJahr]],tbl_BasisLos1[],7,FALSE),"")</f>
        <v>0</v>
      </c>
      <c r="M63" s="224" t="str">
        <f>IFERROR(tbl_AufmassLos1[[#This Row],[Fläche_qm_Jahr]]/tbl_AufmassLos1[[#This Row],[qm Leistung pro Stunde]],"")</f>
        <v/>
      </c>
      <c r="N63" s="225">
        <f>IFERROR(VLOOKUP(tbl_AufmassLos1[[#This Row],[Reinigungs-gruppe]]&amp;tbl_AufmassLos1[[#This Row],[Reinigungs-tageJahr]],tbl_BasisLos1[],8,FALSE),"")</f>
        <v>0</v>
      </c>
      <c r="O63" s="226" t="str">
        <f>IFERROR(tbl_AufmassLos1[[#This Row],[StundenJahr]]*tbl_AufmassLos1[[#This Row],[SVS]],"")</f>
        <v/>
      </c>
      <c r="P63" s="227" t="str">
        <f>IFERROR(tbl_AufmassLos1[[#This Row],[PreisJahr]]/12,"")</f>
        <v/>
      </c>
    </row>
    <row r="64" spans="1:16">
      <c r="A64" s="321" t="s">
        <v>311</v>
      </c>
      <c r="B64" s="321" t="s">
        <v>315</v>
      </c>
      <c r="C64" s="321" t="s">
        <v>326</v>
      </c>
      <c r="D64" s="323">
        <v>16</v>
      </c>
      <c r="E64" s="321" t="s">
        <v>414</v>
      </c>
      <c r="F64" s="249">
        <v>0</v>
      </c>
      <c r="G64" s="321" t="s">
        <v>500</v>
      </c>
      <c r="H64" s="324">
        <v>22.8</v>
      </c>
      <c r="I64" s="322" t="s">
        <v>186</v>
      </c>
      <c r="J64" s="322">
        <v>0</v>
      </c>
      <c r="K64" s="224">
        <f>IFERROR(tbl_AufmassLos1[[#This Row],[Fläche_qm]]*tbl_AufmassLos1[[#This Row],[Reinigungs-tageJahr]],"")</f>
        <v>0</v>
      </c>
      <c r="L64" s="216" t="str">
        <f>IFERROR(VLOOKUP(tbl_AufmassLos1[[#This Row],[Reinigungs-gruppe]]&amp;tbl_AufmassLos1[[#This Row],[Reinigungs-tageJahr]],tbl_BasisLos1[],7,FALSE),"")</f>
        <v/>
      </c>
      <c r="M64" s="224" t="str">
        <f>IFERROR(tbl_AufmassLos1[[#This Row],[Fläche_qm_Jahr]]/tbl_AufmassLos1[[#This Row],[qm Leistung pro Stunde]],"")</f>
        <v/>
      </c>
      <c r="N64" s="225" t="str">
        <f>IFERROR(VLOOKUP(tbl_AufmassLos1[[#This Row],[Reinigungs-gruppe]]&amp;tbl_AufmassLos1[[#This Row],[Reinigungs-tageJahr]],tbl_BasisLos1[],8,FALSE),"")</f>
        <v/>
      </c>
      <c r="O64" s="226" t="str">
        <f>IFERROR(tbl_AufmassLos1[[#This Row],[StundenJahr]]*tbl_AufmassLos1[[#This Row],[SVS]],"")</f>
        <v/>
      </c>
      <c r="P64" s="227" t="str">
        <f>IFERROR(tbl_AufmassLos1[[#This Row],[PreisJahr]]/12,"")</f>
        <v/>
      </c>
    </row>
    <row r="65" spans="1:16">
      <c r="A65" s="321" t="s">
        <v>311</v>
      </c>
      <c r="B65" s="321" t="s">
        <v>315</v>
      </c>
      <c r="C65" s="321" t="s">
        <v>326</v>
      </c>
      <c r="D65" s="323">
        <v>17</v>
      </c>
      <c r="E65" s="321" t="s">
        <v>415</v>
      </c>
      <c r="F65" s="249" t="s">
        <v>54</v>
      </c>
      <c r="G65" s="321" t="s">
        <v>501</v>
      </c>
      <c r="H65" s="324">
        <v>29.6</v>
      </c>
      <c r="I65" s="322" t="s">
        <v>189</v>
      </c>
      <c r="J65" s="322">
        <v>9</v>
      </c>
      <c r="K65" s="224">
        <f>IFERROR(tbl_AufmassLos1[[#This Row],[Fläche_qm]]*tbl_AufmassLos1[[#This Row],[Reinigungs-tageJahr]],"")</f>
        <v>266.40000000000003</v>
      </c>
      <c r="L65" s="216">
        <f>IFERROR(VLOOKUP(tbl_AufmassLos1[[#This Row],[Reinigungs-gruppe]]&amp;tbl_AufmassLos1[[#This Row],[Reinigungs-tageJahr]],tbl_BasisLos1[],7,FALSE),"")</f>
        <v>0</v>
      </c>
      <c r="M65" s="224" t="str">
        <f>IFERROR(tbl_AufmassLos1[[#This Row],[Fläche_qm_Jahr]]/tbl_AufmassLos1[[#This Row],[qm Leistung pro Stunde]],"")</f>
        <v/>
      </c>
      <c r="N65" s="225">
        <f>IFERROR(VLOOKUP(tbl_AufmassLos1[[#This Row],[Reinigungs-gruppe]]&amp;tbl_AufmassLos1[[#This Row],[Reinigungs-tageJahr]],tbl_BasisLos1[],8,FALSE),"")</f>
        <v>0</v>
      </c>
      <c r="O65" s="226" t="str">
        <f>IFERROR(tbl_AufmassLos1[[#This Row],[StundenJahr]]*tbl_AufmassLos1[[#This Row],[SVS]],"")</f>
        <v/>
      </c>
      <c r="P65" s="227" t="str">
        <f>IFERROR(tbl_AufmassLos1[[#This Row],[PreisJahr]]/12,"")</f>
        <v/>
      </c>
    </row>
    <row r="66" spans="1:16">
      <c r="A66" s="321" t="s">
        <v>311</v>
      </c>
      <c r="B66" s="321" t="s">
        <v>315</v>
      </c>
      <c r="C66" s="321" t="s">
        <v>326</v>
      </c>
      <c r="D66" s="323">
        <v>18</v>
      </c>
      <c r="E66" s="321" t="s">
        <v>416</v>
      </c>
      <c r="F66" s="249">
        <v>5</v>
      </c>
      <c r="G66" s="321" t="s">
        <v>501</v>
      </c>
      <c r="H66" s="324">
        <v>53.74</v>
      </c>
      <c r="I66" s="322" t="s">
        <v>186</v>
      </c>
      <c r="J66" s="322">
        <v>190</v>
      </c>
      <c r="K66" s="224">
        <f>IFERROR(tbl_AufmassLos1[[#This Row],[Fläche_qm]]*tbl_AufmassLos1[[#This Row],[Reinigungs-tageJahr]],"")</f>
        <v>10210.6</v>
      </c>
      <c r="L66" s="216">
        <f>IFERROR(VLOOKUP(tbl_AufmassLos1[[#This Row],[Reinigungs-gruppe]]&amp;tbl_AufmassLos1[[#This Row],[Reinigungs-tageJahr]],tbl_BasisLos1[],7,FALSE),"")</f>
        <v>0</v>
      </c>
      <c r="M66" s="224" t="str">
        <f>IFERROR(tbl_AufmassLos1[[#This Row],[Fläche_qm_Jahr]]/tbl_AufmassLos1[[#This Row],[qm Leistung pro Stunde]],"")</f>
        <v/>
      </c>
      <c r="N66" s="225">
        <f>IFERROR(VLOOKUP(tbl_AufmassLos1[[#This Row],[Reinigungs-gruppe]]&amp;tbl_AufmassLos1[[#This Row],[Reinigungs-tageJahr]],tbl_BasisLos1[],8,FALSE),"")</f>
        <v>0</v>
      </c>
      <c r="O66" s="226" t="str">
        <f>IFERROR(tbl_AufmassLos1[[#This Row],[StundenJahr]]*tbl_AufmassLos1[[#This Row],[SVS]],"")</f>
        <v/>
      </c>
      <c r="P66" s="227" t="str">
        <f>IFERROR(tbl_AufmassLos1[[#This Row],[PreisJahr]]/12,"")</f>
        <v/>
      </c>
    </row>
    <row r="67" spans="1:16">
      <c r="A67" s="321" t="s">
        <v>311</v>
      </c>
      <c r="B67" s="321" t="s">
        <v>315</v>
      </c>
      <c r="C67" s="321" t="s">
        <v>326</v>
      </c>
      <c r="D67" s="323">
        <v>19</v>
      </c>
      <c r="E67" s="321" t="s">
        <v>417</v>
      </c>
      <c r="F67" s="249">
        <v>5</v>
      </c>
      <c r="G67" s="321" t="s">
        <v>502</v>
      </c>
      <c r="H67" s="324">
        <v>14.75</v>
      </c>
      <c r="I67" s="322" t="s">
        <v>186</v>
      </c>
      <c r="J67" s="322">
        <v>190</v>
      </c>
      <c r="K67" s="224">
        <f>IFERROR(tbl_AufmassLos1[[#This Row],[Fläche_qm]]*tbl_AufmassLos1[[#This Row],[Reinigungs-tageJahr]],"")</f>
        <v>2802.5</v>
      </c>
      <c r="L67" s="216">
        <f>IFERROR(VLOOKUP(tbl_AufmassLos1[[#This Row],[Reinigungs-gruppe]]&amp;tbl_AufmassLos1[[#This Row],[Reinigungs-tageJahr]],tbl_BasisLos1[],7,FALSE),"")</f>
        <v>0</v>
      </c>
      <c r="M67" s="224" t="str">
        <f>IFERROR(tbl_AufmassLos1[[#This Row],[Fläche_qm_Jahr]]/tbl_AufmassLos1[[#This Row],[qm Leistung pro Stunde]],"")</f>
        <v/>
      </c>
      <c r="N67" s="225">
        <f>IFERROR(VLOOKUP(tbl_AufmassLos1[[#This Row],[Reinigungs-gruppe]]&amp;tbl_AufmassLos1[[#This Row],[Reinigungs-tageJahr]],tbl_BasisLos1[],8,FALSE),"")</f>
        <v>0</v>
      </c>
      <c r="O67" s="226" t="str">
        <f>IFERROR(tbl_AufmassLos1[[#This Row],[StundenJahr]]*tbl_AufmassLos1[[#This Row],[SVS]],"")</f>
        <v/>
      </c>
      <c r="P67" s="227" t="str">
        <f>IFERROR(tbl_AufmassLos1[[#This Row],[PreisJahr]]/12,"")</f>
        <v/>
      </c>
    </row>
    <row r="68" spans="1:16">
      <c r="A68" s="321" t="s">
        <v>311</v>
      </c>
      <c r="B68" s="321" t="s">
        <v>315</v>
      </c>
      <c r="C68" s="321" t="s">
        <v>326</v>
      </c>
      <c r="D68" s="323">
        <v>20</v>
      </c>
      <c r="E68" s="321" t="s">
        <v>418</v>
      </c>
      <c r="F68" s="249">
        <v>5</v>
      </c>
      <c r="G68" s="321" t="s">
        <v>501</v>
      </c>
      <c r="H68" s="324">
        <v>68.56</v>
      </c>
      <c r="I68" s="322" t="s">
        <v>186</v>
      </c>
      <c r="J68" s="322">
        <v>190</v>
      </c>
      <c r="K68" s="224">
        <f>IFERROR(tbl_AufmassLos1[[#This Row],[Fläche_qm]]*tbl_AufmassLos1[[#This Row],[Reinigungs-tageJahr]],"")</f>
        <v>13026.4</v>
      </c>
      <c r="L68" s="216">
        <f>IFERROR(VLOOKUP(tbl_AufmassLos1[[#This Row],[Reinigungs-gruppe]]&amp;tbl_AufmassLos1[[#This Row],[Reinigungs-tageJahr]],tbl_BasisLos1[],7,FALSE),"")</f>
        <v>0</v>
      </c>
      <c r="M68" s="224" t="str">
        <f>IFERROR(tbl_AufmassLos1[[#This Row],[Fläche_qm_Jahr]]/tbl_AufmassLos1[[#This Row],[qm Leistung pro Stunde]],"")</f>
        <v/>
      </c>
      <c r="N68" s="225">
        <f>IFERROR(VLOOKUP(tbl_AufmassLos1[[#This Row],[Reinigungs-gruppe]]&amp;tbl_AufmassLos1[[#This Row],[Reinigungs-tageJahr]],tbl_BasisLos1[],8,FALSE),"")</f>
        <v>0</v>
      </c>
      <c r="O68" s="226" t="str">
        <f>IFERROR(tbl_AufmassLos1[[#This Row],[StundenJahr]]*tbl_AufmassLos1[[#This Row],[SVS]],"")</f>
        <v/>
      </c>
      <c r="P68" s="227" t="str">
        <f>IFERROR(tbl_AufmassLos1[[#This Row],[PreisJahr]]/12,"")</f>
        <v/>
      </c>
    </row>
    <row r="69" spans="1:16">
      <c r="A69" s="321" t="s">
        <v>311</v>
      </c>
      <c r="B69" s="321" t="s">
        <v>315</v>
      </c>
      <c r="C69" s="321" t="s">
        <v>326</v>
      </c>
      <c r="D69" s="323">
        <v>21</v>
      </c>
      <c r="E69" s="321" t="s">
        <v>419</v>
      </c>
      <c r="F69" s="249">
        <v>5</v>
      </c>
      <c r="G69" s="321" t="s">
        <v>496</v>
      </c>
      <c r="H69" s="324">
        <v>14.75</v>
      </c>
      <c r="I69" s="322" t="s">
        <v>186</v>
      </c>
      <c r="J69" s="322">
        <v>190</v>
      </c>
      <c r="K69" s="224">
        <f>IFERROR(tbl_AufmassLos1[[#This Row],[Fläche_qm]]*tbl_AufmassLos1[[#This Row],[Reinigungs-tageJahr]],"")</f>
        <v>2802.5</v>
      </c>
      <c r="L69" s="216">
        <f>IFERROR(VLOOKUP(tbl_AufmassLos1[[#This Row],[Reinigungs-gruppe]]&amp;tbl_AufmassLos1[[#This Row],[Reinigungs-tageJahr]],tbl_BasisLos1[],7,FALSE),"")</f>
        <v>0</v>
      </c>
      <c r="M69" s="224" t="str">
        <f>IFERROR(tbl_AufmassLos1[[#This Row],[Fläche_qm_Jahr]]/tbl_AufmassLos1[[#This Row],[qm Leistung pro Stunde]],"")</f>
        <v/>
      </c>
      <c r="N69" s="225">
        <f>IFERROR(VLOOKUP(tbl_AufmassLos1[[#This Row],[Reinigungs-gruppe]]&amp;tbl_AufmassLos1[[#This Row],[Reinigungs-tageJahr]],tbl_BasisLos1[],8,FALSE),"")</f>
        <v>0</v>
      </c>
      <c r="O69" s="226" t="str">
        <f>IFERROR(tbl_AufmassLos1[[#This Row],[StundenJahr]]*tbl_AufmassLos1[[#This Row],[SVS]],"")</f>
        <v/>
      </c>
      <c r="P69" s="227" t="str">
        <f>IFERROR(tbl_AufmassLos1[[#This Row],[PreisJahr]]/12,"")</f>
        <v/>
      </c>
    </row>
    <row r="70" spans="1:16">
      <c r="A70" s="321" t="s">
        <v>311</v>
      </c>
      <c r="B70" s="321" t="s">
        <v>315</v>
      </c>
      <c r="C70" s="321" t="s">
        <v>326</v>
      </c>
      <c r="D70" s="323">
        <v>22</v>
      </c>
      <c r="E70" s="321" t="s">
        <v>420</v>
      </c>
      <c r="F70" s="249">
        <v>5</v>
      </c>
      <c r="G70" s="321" t="s">
        <v>496</v>
      </c>
      <c r="H70" s="324">
        <v>55.54</v>
      </c>
      <c r="I70" s="322" t="s">
        <v>186</v>
      </c>
      <c r="J70" s="322">
        <v>190</v>
      </c>
      <c r="K70" s="224">
        <f>IFERROR(tbl_AufmassLos1[[#This Row],[Fläche_qm]]*tbl_AufmassLos1[[#This Row],[Reinigungs-tageJahr]],"")</f>
        <v>10552.6</v>
      </c>
      <c r="L70" s="216">
        <f>IFERROR(VLOOKUP(tbl_AufmassLos1[[#This Row],[Reinigungs-gruppe]]&amp;tbl_AufmassLos1[[#This Row],[Reinigungs-tageJahr]],tbl_BasisLos1[],7,FALSE),"")</f>
        <v>0</v>
      </c>
      <c r="M70" s="224" t="str">
        <f>IFERROR(tbl_AufmassLos1[[#This Row],[Fläche_qm_Jahr]]/tbl_AufmassLos1[[#This Row],[qm Leistung pro Stunde]],"")</f>
        <v/>
      </c>
      <c r="N70" s="225">
        <f>IFERROR(VLOOKUP(tbl_AufmassLos1[[#This Row],[Reinigungs-gruppe]]&amp;tbl_AufmassLos1[[#This Row],[Reinigungs-tageJahr]],tbl_BasisLos1[],8,FALSE),"")</f>
        <v>0</v>
      </c>
      <c r="O70" s="226" t="str">
        <f>IFERROR(tbl_AufmassLos1[[#This Row],[StundenJahr]]*tbl_AufmassLos1[[#This Row],[SVS]],"")</f>
        <v/>
      </c>
      <c r="P70" s="227" t="str">
        <f>IFERROR(tbl_AufmassLos1[[#This Row],[PreisJahr]]/12,"")</f>
        <v/>
      </c>
    </row>
    <row r="71" spans="1:16">
      <c r="A71" s="321" t="s">
        <v>311</v>
      </c>
      <c r="B71" s="321" t="s">
        <v>315</v>
      </c>
      <c r="C71" s="321" t="s">
        <v>326</v>
      </c>
      <c r="D71" s="323">
        <v>23</v>
      </c>
      <c r="E71" s="321" t="s">
        <v>372</v>
      </c>
      <c r="F71" s="249">
        <v>5</v>
      </c>
      <c r="G71" s="321" t="s">
        <v>497</v>
      </c>
      <c r="H71" s="324">
        <v>36.229999999999997</v>
      </c>
      <c r="I71" s="322" t="s">
        <v>188</v>
      </c>
      <c r="J71" s="322">
        <v>190</v>
      </c>
      <c r="K71" s="224">
        <f>IFERROR(tbl_AufmassLos1[[#This Row],[Fläche_qm]]*tbl_AufmassLos1[[#This Row],[Reinigungs-tageJahr]],"")</f>
        <v>6883.7</v>
      </c>
      <c r="L71" s="216">
        <f>IFERROR(VLOOKUP(tbl_AufmassLos1[[#This Row],[Reinigungs-gruppe]]&amp;tbl_AufmassLos1[[#This Row],[Reinigungs-tageJahr]],tbl_BasisLos1[],7,FALSE),"")</f>
        <v>0</v>
      </c>
      <c r="M71" s="224" t="str">
        <f>IFERROR(tbl_AufmassLos1[[#This Row],[Fläche_qm_Jahr]]/tbl_AufmassLos1[[#This Row],[qm Leistung pro Stunde]],"")</f>
        <v/>
      </c>
      <c r="N71" s="225">
        <f>IFERROR(VLOOKUP(tbl_AufmassLos1[[#This Row],[Reinigungs-gruppe]]&amp;tbl_AufmassLos1[[#This Row],[Reinigungs-tageJahr]],tbl_BasisLos1[],8,FALSE),"")</f>
        <v>0</v>
      </c>
      <c r="O71" s="226" t="str">
        <f>IFERROR(tbl_AufmassLos1[[#This Row],[StundenJahr]]*tbl_AufmassLos1[[#This Row],[SVS]],"")</f>
        <v/>
      </c>
      <c r="P71" s="227" t="str">
        <f>IFERROR(tbl_AufmassLos1[[#This Row],[PreisJahr]]/12,"")</f>
        <v/>
      </c>
    </row>
    <row r="72" spans="1:16">
      <c r="A72" s="321" t="s">
        <v>311</v>
      </c>
      <c r="B72" s="321" t="s">
        <v>315</v>
      </c>
      <c r="C72" s="321" t="s">
        <v>347</v>
      </c>
      <c r="D72" s="323">
        <v>1</v>
      </c>
      <c r="E72" s="321" t="s">
        <v>374</v>
      </c>
      <c r="F72" s="249">
        <v>5</v>
      </c>
      <c r="G72" s="321" t="s">
        <v>489</v>
      </c>
      <c r="H72" s="324">
        <v>16.12</v>
      </c>
      <c r="I72" s="322" t="s">
        <v>187</v>
      </c>
      <c r="J72" s="322">
        <v>190</v>
      </c>
      <c r="K72" s="224">
        <f>IFERROR(tbl_AufmassLos1[[#This Row],[Fläche_qm]]*tbl_AufmassLos1[[#This Row],[Reinigungs-tageJahr]],"")</f>
        <v>3062.8</v>
      </c>
      <c r="L72" s="216">
        <f>IFERROR(VLOOKUP(tbl_AufmassLos1[[#This Row],[Reinigungs-gruppe]]&amp;tbl_AufmassLos1[[#This Row],[Reinigungs-tageJahr]],tbl_BasisLos1[],7,FALSE),"")</f>
        <v>0</v>
      </c>
      <c r="M72" s="224" t="str">
        <f>IFERROR(tbl_AufmassLos1[[#This Row],[Fläche_qm_Jahr]]/tbl_AufmassLos1[[#This Row],[qm Leistung pro Stunde]],"")</f>
        <v/>
      </c>
      <c r="N72" s="225">
        <f>IFERROR(VLOOKUP(tbl_AufmassLos1[[#This Row],[Reinigungs-gruppe]]&amp;tbl_AufmassLos1[[#This Row],[Reinigungs-tageJahr]],tbl_BasisLos1[],8,FALSE),"")</f>
        <v>0</v>
      </c>
      <c r="O72" s="226" t="str">
        <f>IFERROR(tbl_AufmassLos1[[#This Row],[StundenJahr]]*tbl_AufmassLos1[[#This Row],[SVS]],"")</f>
        <v/>
      </c>
      <c r="P72" s="227" t="str">
        <f>IFERROR(tbl_AufmassLos1[[#This Row],[PreisJahr]]/12,"")</f>
        <v/>
      </c>
    </row>
    <row r="73" spans="1:16">
      <c r="A73" s="321" t="s">
        <v>311</v>
      </c>
      <c r="B73" s="321" t="s">
        <v>315</v>
      </c>
      <c r="C73" s="321" t="s">
        <v>347</v>
      </c>
      <c r="D73" s="323">
        <v>2</v>
      </c>
      <c r="E73" s="321" t="s">
        <v>421</v>
      </c>
      <c r="F73" s="249">
        <v>5</v>
      </c>
      <c r="G73" s="321" t="s">
        <v>496</v>
      </c>
      <c r="H73" s="324">
        <v>57.9</v>
      </c>
      <c r="I73" s="322" t="s">
        <v>244</v>
      </c>
      <c r="J73" s="322">
        <v>190</v>
      </c>
      <c r="K73" s="224">
        <f>IFERROR(tbl_AufmassLos1[[#This Row],[Fläche_qm]]*tbl_AufmassLos1[[#This Row],[Reinigungs-tageJahr]],"")</f>
        <v>11001</v>
      </c>
      <c r="L73" s="216">
        <f>IFERROR(VLOOKUP(tbl_AufmassLos1[[#This Row],[Reinigungs-gruppe]]&amp;tbl_AufmassLos1[[#This Row],[Reinigungs-tageJahr]],tbl_BasisLos1[],7,FALSE),"")</f>
        <v>0</v>
      </c>
      <c r="M73" s="224" t="str">
        <f>IFERROR(tbl_AufmassLos1[[#This Row],[Fläche_qm_Jahr]]/tbl_AufmassLos1[[#This Row],[qm Leistung pro Stunde]],"")</f>
        <v/>
      </c>
      <c r="N73" s="225">
        <f>IFERROR(VLOOKUP(tbl_AufmassLos1[[#This Row],[Reinigungs-gruppe]]&amp;tbl_AufmassLos1[[#This Row],[Reinigungs-tageJahr]],tbl_BasisLos1[],8,FALSE),"")</f>
        <v>0</v>
      </c>
      <c r="O73" s="226" t="str">
        <f>IFERROR(tbl_AufmassLos1[[#This Row],[StundenJahr]]*tbl_AufmassLos1[[#This Row],[SVS]],"")</f>
        <v/>
      </c>
      <c r="P73" s="227" t="str">
        <f>IFERROR(tbl_AufmassLos1[[#This Row],[PreisJahr]]/12,"")</f>
        <v/>
      </c>
    </row>
    <row r="74" spans="1:16">
      <c r="A74" s="321" t="s">
        <v>311</v>
      </c>
      <c r="B74" s="321" t="s">
        <v>315</v>
      </c>
      <c r="C74" s="321" t="s">
        <v>347</v>
      </c>
      <c r="D74" s="323">
        <v>3</v>
      </c>
      <c r="E74" s="321" t="s">
        <v>422</v>
      </c>
      <c r="F74" s="249">
        <v>5</v>
      </c>
      <c r="G74" s="321" t="s">
        <v>495</v>
      </c>
      <c r="H74" s="324">
        <v>57.9</v>
      </c>
      <c r="I74" s="322" t="s">
        <v>244</v>
      </c>
      <c r="J74" s="322">
        <v>190</v>
      </c>
      <c r="K74" s="224">
        <f>IFERROR(tbl_AufmassLos1[[#This Row],[Fläche_qm]]*tbl_AufmassLos1[[#This Row],[Reinigungs-tageJahr]],"")</f>
        <v>11001</v>
      </c>
      <c r="L74" s="216">
        <f>IFERROR(VLOOKUP(tbl_AufmassLos1[[#This Row],[Reinigungs-gruppe]]&amp;tbl_AufmassLos1[[#This Row],[Reinigungs-tageJahr]],tbl_BasisLos1[],7,FALSE),"")</f>
        <v>0</v>
      </c>
      <c r="M74" s="224" t="str">
        <f>IFERROR(tbl_AufmassLos1[[#This Row],[Fläche_qm_Jahr]]/tbl_AufmassLos1[[#This Row],[qm Leistung pro Stunde]],"")</f>
        <v/>
      </c>
      <c r="N74" s="225">
        <f>IFERROR(VLOOKUP(tbl_AufmassLos1[[#This Row],[Reinigungs-gruppe]]&amp;tbl_AufmassLos1[[#This Row],[Reinigungs-tageJahr]],tbl_BasisLos1[],8,FALSE),"")</f>
        <v>0</v>
      </c>
      <c r="O74" s="226" t="str">
        <f>IFERROR(tbl_AufmassLos1[[#This Row],[StundenJahr]]*tbl_AufmassLos1[[#This Row],[SVS]],"")</f>
        <v/>
      </c>
      <c r="P74" s="227" t="str">
        <f>IFERROR(tbl_AufmassLos1[[#This Row],[PreisJahr]]/12,"")</f>
        <v/>
      </c>
    </row>
    <row r="75" spans="1:16">
      <c r="A75" s="321" t="s">
        <v>311</v>
      </c>
      <c r="B75" s="321" t="s">
        <v>315</v>
      </c>
      <c r="C75" s="321" t="s">
        <v>347</v>
      </c>
      <c r="D75" s="323">
        <v>4</v>
      </c>
      <c r="E75" s="321" t="s">
        <v>423</v>
      </c>
      <c r="F75" s="249">
        <v>5</v>
      </c>
      <c r="G75" s="321" t="s">
        <v>489</v>
      </c>
      <c r="H75" s="324">
        <v>16.809999999999999</v>
      </c>
      <c r="I75" s="322" t="s">
        <v>185</v>
      </c>
      <c r="J75" s="322">
        <v>190</v>
      </c>
      <c r="K75" s="224">
        <f>IFERROR(tbl_AufmassLos1[[#This Row],[Fläche_qm]]*tbl_AufmassLos1[[#This Row],[Reinigungs-tageJahr]],"")</f>
        <v>3193.8999999999996</v>
      </c>
      <c r="L75" s="216">
        <f>IFERROR(VLOOKUP(tbl_AufmassLos1[[#This Row],[Reinigungs-gruppe]]&amp;tbl_AufmassLos1[[#This Row],[Reinigungs-tageJahr]],tbl_BasisLos1[],7,FALSE),"")</f>
        <v>0</v>
      </c>
      <c r="M75" s="224" t="str">
        <f>IFERROR(tbl_AufmassLos1[[#This Row],[Fläche_qm_Jahr]]/tbl_AufmassLos1[[#This Row],[qm Leistung pro Stunde]],"")</f>
        <v/>
      </c>
      <c r="N75" s="225">
        <f>IFERROR(VLOOKUP(tbl_AufmassLos1[[#This Row],[Reinigungs-gruppe]]&amp;tbl_AufmassLos1[[#This Row],[Reinigungs-tageJahr]],tbl_BasisLos1[],8,FALSE),"")</f>
        <v>0</v>
      </c>
      <c r="O75" s="226" t="str">
        <f>IFERROR(tbl_AufmassLos1[[#This Row],[StundenJahr]]*tbl_AufmassLos1[[#This Row],[SVS]],"")</f>
        <v/>
      </c>
      <c r="P75" s="227" t="str">
        <f>IFERROR(tbl_AufmassLos1[[#This Row],[PreisJahr]]/12,"")</f>
        <v/>
      </c>
    </row>
    <row r="76" spans="1:16">
      <c r="A76" s="321" t="s">
        <v>311</v>
      </c>
      <c r="B76" s="321" t="s">
        <v>315</v>
      </c>
      <c r="C76" s="321" t="s">
        <v>347</v>
      </c>
      <c r="D76" s="323">
        <v>5</v>
      </c>
      <c r="E76" s="321" t="s">
        <v>424</v>
      </c>
      <c r="F76" s="249">
        <v>5</v>
      </c>
      <c r="G76" s="321" t="s">
        <v>489</v>
      </c>
      <c r="H76" s="324">
        <v>5.98</v>
      </c>
      <c r="I76" s="322" t="s">
        <v>185</v>
      </c>
      <c r="J76" s="322">
        <v>190</v>
      </c>
      <c r="K76" s="224">
        <f>IFERROR(tbl_AufmassLos1[[#This Row],[Fläche_qm]]*tbl_AufmassLos1[[#This Row],[Reinigungs-tageJahr]],"")</f>
        <v>1136.2</v>
      </c>
      <c r="L76" s="216">
        <f>IFERROR(VLOOKUP(tbl_AufmassLos1[[#This Row],[Reinigungs-gruppe]]&amp;tbl_AufmassLos1[[#This Row],[Reinigungs-tageJahr]],tbl_BasisLos1[],7,FALSE),"")</f>
        <v>0</v>
      </c>
      <c r="M76" s="224" t="str">
        <f>IFERROR(tbl_AufmassLos1[[#This Row],[Fläche_qm_Jahr]]/tbl_AufmassLos1[[#This Row],[qm Leistung pro Stunde]],"")</f>
        <v/>
      </c>
      <c r="N76" s="225">
        <f>IFERROR(VLOOKUP(tbl_AufmassLos1[[#This Row],[Reinigungs-gruppe]]&amp;tbl_AufmassLos1[[#This Row],[Reinigungs-tageJahr]],tbl_BasisLos1[],8,FALSE),"")</f>
        <v>0</v>
      </c>
      <c r="O76" s="226" t="str">
        <f>IFERROR(tbl_AufmassLos1[[#This Row],[StundenJahr]]*tbl_AufmassLos1[[#This Row],[SVS]],"")</f>
        <v/>
      </c>
      <c r="P76" s="227" t="str">
        <f>IFERROR(tbl_AufmassLos1[[#This Row],[PreisJahr]]/12,"")</f>
        <v/>
      </c>
    </row>
    <row r="77" spans="1:16">
      <c r="A77" s="321" t="s">
        <v>311</v>
      </c>
      <c r="B77" s="321" t="s">
        <v>315</v>
      </c>
      <c r="C77" s="321" t="s">
        <v>347</v>
      </c>
      <c r="D77" s="323">
        <v>6</v>
      </c>
      <c r="E77" s="321" t="s">
        <v>424</v>
      </c>
      <c r="F77" s="249">
        <v>5</v>
      </c>
      <c r="G77" s="321" t="s">
        <v>489</v>
      </c>
      <c r="H77" s="324">
        <v>11.52</v>
      </c>
      <c r="I77" s="322" t="s">
        <v>185</v>
      </c>
      <c r="J77" s="322">
        <v>190</v>
      </c>
      <c r="K77" s="224">
        <f>IFERROR(tbl_AufmassLos1[[#This Row],[Fläche_qm]]*tbl_AufmassLos1[[#This Row],[Reinigungs-tageJahr]],"")</f>
        <v>2188.7999999999997</v>
      </c>
      <c r="L77" s="216">
        <f>IFERROR(VLOOKUP(tbl_AufmassLos1[[#This Row],[Reinigungs-gruppe]]&amp;tbl_AufmassLos1[[#This Row],[Reinigungs-tageJahr]],tbl_BasisLos1[],7,FALSE),"")</f>
        <v>0</v>
      </c>
      <c r="M77" s="224" t="str">
        <f>IFERROR(tbl_AufmassLos1[[#This Row],[Fläche_qm_Jahr]]/tbl_AufmassLos1[[#This Row],[qm Leistung pro Stunde]],"")</f>
        <v/>
      </c>
      <c r="N77" s="225">
        <f>IFERROR(VLOOKUP(tbl_AufmassLos1[[#This Row],[Reinigungs-gruppe]]&amp;tbl_AufmassLos1[[#This Row],[Reinigungs-tageJahr]],tbl_BasisLos1[],8,FALSE),"")</f>
        <v>0</v>
      </c>
      <c r="O77" s="226" t="str">
        <f>IFERROR(tbl_AufmassLos1[[#This Row],[StundenJahr]]*tbl_AufmassLos1[[#This Row],[SVS]],"")</f>
        <v/>
      </c>
      <c r="P77" s="227" t="str">
        <f>IFERROR(tbl_AufmassLos1[[#This Row],[PreisJahr]]/12,"")</f>
        <v/>
      </c>
    </row>
    <row r="78" spans="1:16">
      <c r="A78" s="321" t="s">
        <v>311</v>
      </c>
      <c r="B78" s="321" t="s">
        <v>315</v>
      </c>
      <c r="C78" s="321" t="s">
        <v>347</v>
      </c>
      <c r="D78" s="323">
        <v>17</v>
      </c>
      <c r="E78" s="321" t="s">
        <v>425</v>
      </c>
      <c r="F78" s="249">
        <v>5</v>
      </c>
      <c r="G78" s="321" t="s">
        <v>497</v>
      </c>
      <c r="H78" s="324">
        <v>57.23</v>
      </c>
      <c r="I78" s="322" t="s">
        <v>244</v>
      </c>
      <c r="J78" s="322">
        <v>190</v>
      </c>
      <c r="K78" s="224">
        <f>IFERROR(tbl_AufmassLos1[[#This Row],[Fläche_qm]]*tbl_AufmassLos1[[#This Row],[Reinigungs-tageJahr]],"")</f>
        <v>10873.699999999999</v>
      </c>
      <c r="L78" s="216">
        <f>IFERROR(VLOOKUP(tbl_AufmassLos1[[#This Row],[Reinigungs-gruppe]]&amp;tbl_AufmassLos1[[#This Row],[Reinigungs-tageJahr]],tbl_BasisLos1[],7,FALSE),"")</f>
        <v>0</v>
      </c>
      <c r="M78" s="224" t="str">
        <f>IFERROR(tbl_AufmassLos1[[#This Row],[Fläche_qm_Jahr]]/tbl_AufmassLos1[[#This Row],[qm Leistung pro Stunde]],"")</f>
        <v/>
      </c>
      <c r="N78" s="225">
        <f>IFERROR(VLOOKUP(tbl_AufmassLos1[[#This Row],[Reinigungs-gruppe]]&amp;tbl_AufmassLos1[[#This Row],[Reinigungs-tageJahr]],tbl_BasisLos1[],8,FALSE),"")</f>
        <v>0</v>
      </c>
      <c r="O78" s="226" t="str">
        <f>IFERROR(tbl_AufmassLos1[[#This Row],[StundenJahr]]*tbl_AufmassLos1[[#This Row],[SVS]],"")</f>
        <v/>
      </c>
      <c r="P78" s="227" t="str">
        <f>IFERROR(tbl_AufmassLos1[[#This Row],[PreisJahr]]/12,"")</f>
        <v/>
      </c>
    </row>
    <row r="79" spans="1:16">
      <c r="A79" s="321" t="s">
        <v>311</v>
      </c>
      <c r="B79" s="321" t="s">
        <v>315</v>
      </c>
      <c r="C79" s="321" t="s">
        <v>347</v>
      </c>
      <c r="D79" s="323">
        <v>18</v>
      </c>
      <c r="E79" s="321" t="s">
        <v>426</v>
      </c>
      <c r="F79" s="249">
        <v>5</v>
      </c>
      <c r="G79" s="321" t="s">
        <v>489</v>
      </c>
      <c r="H79" s="324">
        <v>50.82</v>
      </c>
      <c r="I79" s="322" t="s">
        <v>186</v>
      </c>
      <c r="J79" s="322">
        <v>190</v>
      </c>
      <c r="K79" s="224">
        <f>IFERROR(tbl_AufmassLos1[[#This Row],[Fläche_qm]]*tbl_AufmassLos1[[#This Row],[Reinigungs-tageJahr]],"")</f>
        <v>9655.7999999999993</v>
      </c>
      <c r="L79" s="216">
        <f>IFERROR(VLOOKUP(tbl_AufmassLos1[[#This Row],[Reinigungs-gruppe]]&amp;tbl_AufmassLos1[[#This Row],[Reinigungs-tageJahr]],tbl_BasisLos1[],7,FALSE),"")</f>
        <v>0</v>
      </c>
      <c r="M79" s="224" t="str">
        <f>IFERROR(tbl_AufmassLos1[[#This Row],[Fläche_qm_Jahr]]/tbl_AufmassLos1[[#This Row],[qm Leistung pro Stunde]],"")</f>
        <v/>
      </c>
      <c r="N79" s="225">
        <f>IFERROR(VLOOKUP(tbl_AufmassLos1[[#This Row],[Reinigungs-gruppe]]&amp;tbl_AufmassLos1[[#This Row],[Reinigungs-tageJahr]],tbl_BasisLos1[],8,FALSE),"")</f>
        <v>0</v>
      </c>
      <c r="O79" s="226" t="str">
        <f>IFERROR(tbl_AufmassLos1[[#This Row],[StundenJahr]]*tbl_AufmassLos1[[#This Row],[SVS]],"")</f>
        <v/>
      </c>
      <c r="P79" s="227" t="str">
        <f>IFERROR(tbl_AufmassLos1[[#This Row],[PreisJahr]]/12,"")</f>
        <v/>
      </c>
    </row>
    <row r="80" spans="1:16">
      <c r="A80" s="321" t="s">
        <v>311</v>
      </c>
      <c r="B80" s="321" t="s">
        <v>315</v>
      </c>
      <c r="C80" s="321" t="s">
        <v>347</v>
      </c>
      <c r="D80" s="323">
        <v>19</v>
      </c>
      <c r="E80" s="321" t="s">
        <v>427</v>
      </c>
      <c r="F80" s="249">
        <v>5</v>
      </c>
      <c r="G80" s="321" t="s">
        <v>503</v>
      </c>
      <c r="H80" s="324">
        <v>22.8</v>
      </c>
      <c r="I80" s="322" t="s">
        <v>186</v>
      </c>
      <c r="J80" s="322">
        <v>190</v>
      </c>
      <c r="K80" s="224">
        <f>IFERROR(tbl_AufmassLos1[[#This Row],[Fläche_qm]]*tbl_AufmassLos1[[#This Row],[Reinigungs-tageJahr]],"")</f>
        <v>4332</v>
      </c>
      <c r="L80" s="216">
        <f>IFERROR(VLOOKUP(tbl_AufmassLos1[[#This Row],[Reinigungs-gruppe]]&amp;tbl_AufmassLos1[[#This Row],[Reinigungs-tageJahr]],tbl_BasisLos1[],7,FALSE),"")</f>
        <v>0</v>
      </c>
      <c r="M80" s="224" t="str">
        <f>IFERROR(tbl_AufmassLos1[[#This Row],[Fläche_qm_Jahr]]/tbl_AufmassLos1[[#This Row],[qm Leistung pro Stunde]],"")</f>
        <v/>
      </c>
      <c r="N80" s="225">
        <f>IFERROR(VLOOKUP(tbl_AufmassLos1[[#This Row],[Reinigungs-gruppe]]&amp;tbl_AufmassLos1[[#This Row],[Reinigungs-tageJahr]],tbl_BasisLos1[],8,FALSE),"")</f>
        <v>0</v>
      </c>
      <c r="O80" s="226" t="str">
        <f>IFERROR(tbl_AufmassLos1[[#This Row],[StundenJahr]]*tbl_AufmassLos1[[#This Row],[SVS]],"")</f>
        <v/>
      </c>
      <c r="P80" s="227" t="str">
        <f>IFERROR(tbl_AufmassLos1[[#This Row],[PreisJahr]]/12,"")</f>
        <v/>
      </c>
    </row>
    <row r="81" spans="1:16">
      <c r="A81" s="321" t="s">
        <v>311</v>
      </c>
      <c r="B81" s="321" t="s">
        <v>315</v>
      </c>
      <c r="C81" s="321" t="s">
        <v>347</v>
      </c>
      <c r="D81" s="323">
        <v>20</v>
      </c>
      <c r="E81" s="321" t="s">
        <v>428</v>
      </c>
      <c r="F81" s="249">
        <v>5</v>
      </c>
      <c r="G81" s="321" t="s">
        <v>489</v>
      </c>
      <c r="H81" s="324">
        <v>12.27</v>
      </c>
      <c r="I81" s="322" t="s">
        <v>244</v>
      </c>
      <c r="J81" s="322">
        <v>190</v>
      </c>
      <c r="K81" s="224">
        <f>IFERROR(tbl_AufmassLos1[[#This Row],[Fläche_qm]]*tbl_AufmassLos1[[#This Row],[Reinigungs-tageJahr]],"")</f>
        <v>2331.2999999999997</v>
      </c>
      <c r="L81" s="216">
        <f>IFERROR(VLOOKUP(tbl_AufmassLos1[[#This Row],[Reinigungs-gruppe]]&amp;tbl_AufmassLos1[[#This Row],[Reinigungs-tageJahr]],tbl_BasisLos1[],7,FALSE),"")</f>
        <v>0</v>
      </c>
      <c r="M81" s="224" t="str">
        <f>IFERROR(tbl_AufmassLos1[[#This Row],[Fläche_qm_Jahr]]/tbl_AufmassLos1[[#This Row],[qm Leistung pro Stunde]],"")</f>
        <v/>
      </c>
      <c r="N81" s="225">
        <f>IFERROR(VLOOKUP(tbl_AufmassLos1[[#This Row],[Reinigungs-gruppe]]&amp;tbl_AufmassLos1[[#This Row],[Reinigungs-tageJahr]],tbl_BasisLos1[],8,FALSE),"")</f>
        <v>0</v>
      </c>
      <c r="O81" s="226" t="str">
        <f>IFERROR(tbl_AufmassLos1[[#This Row],[StundenJahr]]*tbl_AufmassLos1[[#This Row],[SVS]],"")</f>
        <v/>
      </c>
      <c r="P81" s="227" t="str">
        <f>IFERROR(tbl_AufmassLos1[[#This Row],[PreisJahr]]/12,"")</f>
        <v/>
      </c>
    </row>
    <row r="82" spans="1:16">
      <c r="A82" s="321" t="s">
        <v>311</v>
      </c>
      <c r="B82" s="321" t="s">
        <v>315</v>
      </c>
      <c r="C82" s="321" t="s">
        <v>347</v>
      </c>
      <c r="D82" s="323">
        <v>21</v>
      </c>
      <c r="E82" s="321" t="s">
        <v>429</v>
      </c>
      <c r="F82" s="249">
        <v>5</v>
      </c>
      <c r="G82" s="321" t="s">
        <v>503</v>
      </c>
      <c r="H82" s="324">
        <v>71.56</v>
      </c>
      <c r="I82" s="322" t="s">
        <v>244</v>
      </c>
      <c r="J82" s="322">
        <v>190</v>
      </c>
      <c r="K82" s="224">
        <f>IFERROR(tbl_AufmassLos1[[#This Row],[Fläche_qm]]*tbl_AufmassLos1[[#This Row],[Reinigungs-tageJahr]],"")</f>
        <v>13596.4</v>
      </c>
      <c r="L82" s="216">
        <f>IFERROR(VLOOKUP(tbl_AufmassLos1[[#This Row],[Reinigungs-gruppe]]&amp;tbl_AufmassLos1[[#This Row],[Reinigungs-tageJahr]],tbl_BasisLos1[],7,FALSE),"")</f>
        <v>0</v>
      </c>
      <c r="M82" s="224" t="str">
        <f>IFERROR(tbl_AufmassLos1[[#This Row],[Fläche_qm_Jahr]]/tbl_AufmassLos1[[#This Row],[qm Leistung pro Stunde]],"")</f>
        <v/>
      </c>
      <c r="N82" s="225">
        <f>IFERROR(VLOOKUP(tbl_AufmassLos1[[#This Row],[Reinigungs-gruppe]]&amp;tbl_AufmassLos1[[#This Row],[Reinigungs-tageJahr]],tbl_BasisLos1[],8,FALSE),"")</f>
        <v>0</v>
      </c>
      <c r="O82" s="226" t="str">
        <f>IFERROR(tbl_AufmassLos1[[#This Row],[StundenJahr]]*tbl_AufmassLos1[[#This Row],[SVS]],"")</f>
        <v/>
      </c>
      <c r="P82" s="227" t="str">
        <f>IFERROR(tbl_AufmassLos1[[#This Row],[PreisJahr]]/12,"")</f>
        <v/>
      </c>
    </row>
    <row r="83" spans="1:16">
      <c r="A83" s="321" t="s">
        <v>311</v>
      </c>
      <c r="B83" s="321" t="s">
        <v>315</v>
      </c>
      <c r="C83" s="321" t="s">
        <v>347</v>
      </c>
      <c r="D83" s="323">
        <v>22</v>
      </c>
      <c r="E83" s="321" t="s">
        <v>430</v>
      </c>
      <c r="F83" s="249">
        <v>5</v>
      </c>
      <c r="G83" s="321" t="s">
        <v>489</v>
      </c>
      <c r="H83" s="324">
        <v>13.02</v>
      </c>
      <c r="I83" s="322" t="s">
        <v>244</v>
      </c>
      <c r="J83" s="322">
        <v>190</v>
      </c>
      <c r="K83" s="224">
        <f>IFERROR(tbl_AufmassLos1[[#This Row],[Fläche_qm]]*tbl_AufmassLos1[[#This Row],[Reinigungs-tageJahr]],"")</f>
        <v>2473.7999999999997</v>
      </c>
      <c r="L83" s="216">
        <f>IFERROR(VLOOKUP(tbl_AufmassLos1[[#This Row],[Reinigungs-gruppe]]&amp;tbl_AufmassLos1[[#This Row],[Reinigungs-tageJahr]],tbl_BasisLos1[],7,FALSE),"")</f>
        <v>0</v>
      </c>
      <c r="M83" s="224" t="str">
        <f>IFERROR(tbl_AufmassLos1[[#This Row],[Fläche_qm_Jahr]]/tbl_AufmassLos1[[#This Row],[qm Leistung pro Stunde]],"")</f>
        <v/>
      </c>
      <c r="N83" s="225">
        <f>IFERROR(VLOOKUP(tbl_AufmassLos1[[#This Row],[Reinigungs-gruppe]]&amp;tbl_AufmassLos1[[#This Row],[Reinigungs-tageJahr]],tbl_BasisLos1[],8,FALSE),"")</f>
        <v>0</v>
      </c>
      <c r="O83" s="226" t="str">
        <f>IFERROR(tbl_AufmassLos1[[#This Row],[StundenJahr]]*tbl_AufmassLos1[[#This Row],[SVS]],"")</f>
        <v/>
      </c>
      <c r="P83" s="227" t="str">
        <f>IFERROR(tbl_AufmassLos1[[#This Row],[PreisJahr]]/12,"")</f>
        <v/>
      </c>
    </row>
    <row r="84" spans="1:16">
      <c r="A84" s="321" t="s">
        <v>311</v>
      </c>
      <c r="B84" s="321" t="s">
        <v>315</v>
      </c>
      <c r="C84" s="321" t="s">
        <v>347</v>
      </c>
      <c r="D84" s="323">
        <v>23</v>
      </c>
      <c r="E84" s="321" t="s">
        <v>431</v>
      </c>
      <c r="F84" s="249">
        <v>5</v>
      </c>
      <c r="G84" s="321" t="s">
        <v>503</v>
      </c>
      <c r="H84" s="324">
        <v>68.56</v>
      </c>
      <c r="I84" s="322" t="s">
        <v>244</v>
      </c>
      <c r="J84" s="322">
        <v>190</v>
      </c>
      <c r="K84" s="224">
        <f>IFERROR(tbl_AufmassLos1[[#This Row],[Fläche_qm]]*tbl_AufmassLos1[[#This Row],[Reinigungs-tageJahr]],"")</f>
        <v>13026.4</v>
      </c>
      <c r="L84" s="216">
        <f>IFERROR(VLOOKUP(tbl_AufmassLos1[[#This Row],[Reinigungs-gruppe]]&amp;tbl_AufmassLos1[[#This Row],[Reinigungs-tageJahr]],tbl_BasisLos1[],7,FALSE),"")</f>
        <v>0</v>
      </c>
      <c r="M84" s="224" t="str">
        <f>IFERROR(tbl_AufmassLos1[[#This Row],[Fläche_qm_Jahr]]/tbl_AufmassLos1[[#This Row],[qm Leistung pro Stunde]],"")</f>
        <v/>
      </c>
      <c r="N84" s="225">
        <f>IFERROR(VLOOKUP(tbl_AufmassLos1[[#This Row],[Reinigungs-gruppe]]&amp;tbl_AufmassLos1[[#This Row],[Reinigungs-tageJahr]],tbl_BasisLos1[],8,FALSE),"")</f>
        <v>0</v>
      </c>
      <c r="O84" s="226" t="str">
        <f>IFERROR(tbl_AufmassLos1[[#This Row],[StundenJahr]]*tbl_AufmassLos1[[#This Row],[SVS]],"")</f>
        <v/>
      </c>
      <c r="P84" s="227" t="str">
        <f>IFERROR(tbl_AufmassLos1[[#This Row],[PreisJahr]]/12,"")</f>
        <v/>
      </c>
    </row>
    <row r="85" spans="1:16">
      <c r="A85" s="321" t="s">
        <v>311</v>
      </c>
      <c r="B85" s="321" t="s">
        <v>315</v>
      </c>
      <c r="C85" s="321" t="s">
        <v>347</v>
      </c>
      <c r="D85" s="323">
        <v>24</v>
      </c>
      <c r="E85" s="321" t="s">
        <v>432</v>
      </c>
      <c r="F85" s="249">
        <v>1</v>
      </c>
      <c r="G85" s="321" t="s">
        <v>489</v>
      </c>
      <c r="H85" s="324">
        <v>13.02</v>
      </c>
      <c r="I85" s="322" t="s">
        <v>189</v>
      </c>
      <c r="J85" s="322">
        <v>38</v>
      </c>
      <c r="K85" s="224">
        <f>IFERROR(tbl_AufmassLos1[[#This Row],[Fläche_qm]]*tbl_AufmassLos1[[#This Row],[Reinigungs-tageJahr]],"")</f>
        <v>494.76</v>
      </c>
      <c r="L85" s="216">
        <f>IFERROR(VLOOKUP(tbl_AufmassLos1[[#This Row],[Reinigungs-gruppe]]&amp;tbl_AufmassLos1[[#This Row],[Reinigungs-tageJahr]],tbl_BasisLos1[],7,FALSE),"")</f>
        <v>0</v>
      </c>
      <c r="M85" s="224" t="str">
        <f>IFERROR(tbl_AufmassLos1[[#This Row],[Fläche_qm_Jahr]]/tbl_AufmassLos1[[#This Row],[qm Leistung pro Stunde]],"")</f>
        <v/>
      </c>
      <c r="N85" s="225">
        <f>IFERROR(VLOOKUP(tbl_AufmassLos1[[#This Row],[Reinigungs-gruppe]]&amp;tbl_AufmassLos1[[#This Row],[Reinigungs-tageJahr]],tbl_BasisLos1[],8,FALSE),"")</f>
        <v>0</v>
      </c>
      <c r="O85" s="226" t="str">
        <f>IFERROR(tbl_AufmassLos1[[#This Row],[StundenJahr]]*tbl_AufmassLos1[[#This Row],[SVS]],"")</f>
        <v/>
      </c>
      <c r="P85" s="227" t="str">
        <f>IFERROR(tbl_AufmassLos1[[#This Row],[PreisJahr]]/12,"")</f>
        <v/>
      </c>
    </row>
    <row r="86" spans="1:16">
      <c r="A86" s="321" t="s">
        <v>311</v>
      </c>
      <c r="B86" s="321" t="s">
        <v>315</v>
      </c>
      <c r="C86" s="321" t="s">
        <v>347</v>
      </c>
      <c r="D86" s="323">
        <v>25</v>
      </c>
      <c r="E86" s="321" t="s">
        <v>433</v>
      </c>
      <c r="F86" s="249">
        <v>3</v>
      </c>
      <c r="G86" s="321" t="s">
        <v>497</v>
      </c>
      <c r="H86" s="324">
        <v>26.24</v>
      </c>
      <c r="I86" s="322" t="s">
        <v>183</v>
      </c>
      <c r="J86" s="322">
        <v>114</v>
      </c>
      <c r="K86" s="224">
        <f>IFERROR(tbl_AufmassLos1[[#This Row],[Fläche_qm]]*tbl_AufmassLos1[[#This Row],[Reinigungs-tageJahr]],"")</f>
        <v>2991.3599999999997</v>
      </c>
      <c r="L86" s="216">
        <f>IFERROR(VLOOKUP(tbl_AufmassLos1[[#This Row],[Reinigungs-gruppe]]&amp;tbl_AufmassLos1[[#This Row],[Reinigungs-tageJahr]],tbl_BasisLos1[],7,FALSE),"")</f>
        <v>0</v>
      </c>
      <c r="M86" s="224" t="str">
        <f>IFERROR(tbl_AufmassLos1[[#This Row],[Fläche_qm_Jahr]]/tbl_AufmassLos1[[#This Row],[qm Leistung pro Stunde]],"")</f>
        <v/>
      </c>
      <c r="N86" s="225">
        <f>IFERROR(VLOOKUP(tbl_AufmassLos1[[#This Row],[Reinigungs-gruppe]]&amp;tbl_AufmassLos1[[#This Row],[Reinigungs-tageJahr]],tbl_BasisLos1[],8,FALSE),"")</f>
        <v>0</v>
      </c>
      <c r="O86" s="226" t="str">
        <f>IFERROR(tbl_AufmassLos1[[#This Row],[StundenJahr]]*tbl_AufmassLos1[[#This Row],[SVS]],"")</f>
        <v/>
      </c>
      <c r="P86" s="227" t="str">
        <f>IFERROR(tbl_AufmassLos1[[#This Row],[PreisJahr]]/12,"")</f>
        <v/>
      </c>
    </row>
    <row r="87" spans="1:16">
      <c r="A87" s="321" t="s">
        <v>311</v>
      </c>
      <c r="B87" s="321" t="s">
        <v>315</v>
      </c>
      <c r="C87" s="321" t="s">
        <v>347</v>
      </c>
      <c r="D87" s="323">
        <v>26</v>
      </c>
      <c r="E87" s="321" t="s">
        <v>434</v>
      </c>
      <c r="F87" s="249">
        <v>3</v>
      </c>
      <c r="G87" s="321" t="s">
        <v>503</v>
      </c>
      <c r="H87" s="324">
        <v>28.52</v>
      </c>
      <c r="I87" s="322" t="s">
        <v>183</v>
      </c>
      <c r="J87" s="322">
        <v>114</v>
      </c>
      <c r="K87" s="224">
        <f>IFERROR(tbl_AufmassLos1[[#This Row],[Fläche_qm]]*tbl_AufmassLos1[[#This Row],[Reinigungs-tageJahr]],"")</f>
        <v>3251.2799999999997</v>
      </c>
      <c r="L87" s="216">
        <f>IFERROR(VLOOKUP(tbl_AufmassLos1[[#This Row],[Reinigungs-gruppe]]&amp;tbl_AufmassLos1[[#This Row],[Reinigungs-tageJahr]],tbl_BasisLos1[],7,FALSE),"")</f>
        <v>0</v>
      </c>
      <c r="M87" s="224" t="str">
        <f>IFERROR(tbl_AufmassLos1[[#This Row],[Fläche_qm_Jahr]]/tbl_AufmassLos1[[#This Row],[qm Leistung pro Stunde]],"")</f>
        <v/>
      </c>
      <c r="N87" s="225">
        <f>IFERROR(VLOOKUP(tbl_AufmassLos1[[#This Row],[Reinigungs-gruppe]]&amp;tbl_AufmassLos1[[#This Row],[Reinigungs-tageJahr]],tbl_BasisLos1[],8,FALSE),"")</f>
        <v>0</v>
      </c>
      <c r="O87" s="226" t="str">
        <f>IFERROR(tbl_AufmassLos1[[#This Row],[StundenJahr]]*tbl_AufmassLos1[[#This Row],[SVS]],"")</f>
        <v/>
      </c>
      <c r="P87" s="227" t="str">
        <f>IFERROR(tbl_AufmassLos1[[#This Row],[PreisJahr]]/12,"")</f>
        <v/>
      </c>
    </row>
    <row r="88" spans="1:16">
      <c r="A88" s="321" t="s">
        <v>311</v>
      </c>
      <c r="B88" s="321" t="s">
        <v>315</v>
      </c>
      <c r="C88" s="321" t="s">
        <v>347</v>
      </c>
      <c r="D88" s="323">
        <v>27</v>
      </c>
      <c r="E88" s="321" t="s">
        <v>408</v>
      </c>
      <c r="F88" s="249">
        <v>5</v>
      </c>
      <c r="G88" s="321" t="s">
        <v>489</v>
      </c>
      <c r="H88" s="324">
        <v>47.61</v>
      </c>
      <c r="I88" s="322" t="s">
        <v>188</v>
      </c>
      <c r="J88" s="322">
        <v>190</v>
      </c>
      <c r="K88" s="224">
        <f>IFERROR(tbl_AufmassLos1[[#This Row],[Fläche_qm]]*tbl_AufmassLos1[[#This Row],[Reinigungs-tageJahr]],"")</f>
        <v>9045.9</v>
      </c>
      <c r="L88" s="216">
        <f>IFERROR(VLOOKUP(tbl_AufmassLos1[[#This Row],[Reinigungs-gruppe]]&amp;tbl_AufmassLos1[[#This Row],[Reinigungs-tageJahr]],tbl_BasisLos1[],7,FALSE),"")</f>
        <v>0</v>
      </c>
      <c r="M88" s="224" t="str">
        <f>IFERROR(tbl_AufmassLos1[[#This Row],[Fläche_qm_Jahr]]/tbl_AufmassLos1[[#This Row],[qm Leistung pro Stunde]],"")</f>
        <v/>
      </c>
      <c r="N88" s="225">
        <f>IFERROR(VLOOKUP(tbl_AufmassLos1[[#This Row],[Reinigungs-gruppe]]&amp;tbl_AufmassLos1[[#This Row],[Reinigungs-tageJahr]],tbl_BasisLos1[],8,FALSE),"")</f>
        <v>0</v>
      </c>
      <c r="O88" s="226" t="str">
        <f>IFERROR(tbl_AufmassLos1[[#This Row],[StundenJahr]]*tbl_AufmassLos1[[#This Row],[SVS]],"")</f>
        <v/>
      </c>
      <c r="P88" s="227" t="str">
        <f>IFERROR(tbl_AufmassLos1[[#This Row],[PreisJahr]]/12,"")</f>
        <v/>
      </c>
    </row>
    <row r="89" spans="1:16">
      <c r="A89" s="321" t="s">
        <v>311</v>
      </c>
      <c r="B89" s="321" t="s">
        <v>315</v>
      </c>
      <c r="C89" s="321" t="s">
        <v>347</v>
      </c>
      <c r="D89" s="323">
        <v>28</v>
      </c>
      <c r="E89" s="321" t="s">
        <v>408</v>
      </c>
      <c r="F89" s="249">
        <v>5</v>
      </c>
      <c r="G89" s="321" t="s">
        <v>489</v>
      </c>
      <c r="H89" s="324">
        <v>82.41</v>
      </c>
      <c r="I89" s="322" t="s">
        <v>188</v>
      </c>
      <c r="J89" s="322">
        <v>190</v>
      </c>
      <c r="K89" s="224">
        <f>IFERROR(tbl_AufmassLos1[[#This Row],[Fläche_qm]]*tbl_AufmassLos1[[#This Row],[Reinigungs-tageJahr]],"")</f>
        <v>15657.9</v>
      </c>
      <c r="L89" s="216">
        <f>IFERROR(VLOOKUP(tbl_AufmassLos1[[#This Row],[Reinigungs-gruppe]]&amp;tbl_AufmassLos1[[#This Row],[Reinigungs-tageJahr]],tbl_BasisLos1[],7,FALSE),"")</f>
        <v>0</v>
      </c>
      <c r="M89" s="224" t="str">
        <f>IFERROR(tbl_AufmassLos1[[#This Row],[Fläche_qm_Jahr]]/tbl_AufmassLos1[[#This Row],[qm Leistung pro Stunde]],"")</f>
        <v/>
      </c>
      <c r="N89" s="225">
        <f>IFERROR(VLOOKUP(tbl_AufmassLos1[[#This Row],[Reinigungs-gruppe]]&amp;tbl_AufmassLos1[[#This Row],[Reinigungs-tageJahr]],tbl_BasisLos1[],8,FALSE),"")</f>
        <v>0</v>
      </c>
      <c r="O89" s="226" t="str">
        <f>IFERROR(tbl_AufmassLos1[[#This Row],[StundenJahr]]*tbl_AufmassLos1[[#This Row],[SVS]],"")</f>
        <v/>
      </c>
      <c r="P89" s="227" t="str">
        <f>IFERROR(tbl_AufmassLos1[[#This Row],[PreisJahr]]/12,"")</f>
        <v/>
      </c>
    </row>
    <row r="90" spans="1:16">
      <c r="A90" s="321" t="s">
        <v>311</v>
      </c>
      <c r="B90" s="321" t="s">
        <v>315</v>
      </c>
      <c r="C90" s="321" t="s">
        <v>375</v>
      </c>
      <c r="D90" s="323">
        <v>1</v>
      </c>
      <c r="E90" s="321" t="s">
        <v>374</v>
      </c>
      <c r="F90" s="249">
        <v>5</v>
      </c>
      <c r="G90" s="321" t="s">
        <v>489</v>
      </c>
      <c r="H90" s="324">
        <v>16.12</v>
      </c>
      <c r="I90" s="322" t="s">
        <v>187</v>
      </c>
      <c r="J90" s="322">
        <v>190</v>
      </c>
      <c r="K90" s="224">
        <f>IFERROR(tbl_AufmassLos1[[#This Row],[Fläche_qm]]*tbl_AufmassLos1[[#This Row],[Reinigungs-tageJahr]],"")</f>
        <v>3062.8</v>
      </c>
      <c r="L90" s="216">
        <f>IFERROR(VLOOKUP(tbl_AufmassLos1[[#This Row],[Reinigungs-gruppe]]&amp;tbl_AufmassLos1[[#This Row],[Reinigungs-tageJahr]],tbl_BasisLos1[],7,FALSE),"")</f>
        <v>0</v>
      </c>
      <c r="M90" s="224" t="str">
        <f>IFERROR(tbl_AufmassLos1[[#This Row],[Fläche_qm_Jahr]]/tbl_AufmassLos1[[#This Row],[qm Leistung pro Stunde]],"")</f>
        <v/>
      </c>
      <c r="N90" s="225">
        <f>IFERROR(VLOOKUP(tbl_AufmassLos1[[#This Row],[Reinigungs-gruppe]]&amp;tbl_AufmassLos1[[#This Row],[Reinigungs-tageJahr]],tbl_BasisLos1[],8,FALSE),"")</f>
        <v>0</v>
      </c>
      <c r="O90" s="226" t="str">
        <f>IFERROR(tbl_AufmassLos1[[#This Row],[StundenJahr]]*tbl_AufmassLos1[[#This Row],[SVS]],"")</f>
        <v/>
      </c>
      <c r="P90" s="227" t="str">
        <f>IFERROR(tbl_AufmassLos1[[#This Row],[PreisJahr]]/12,"")</f>
        <v/>
      </c>
    </row>
    <row r="91" spans="1:16">
      <c r="A91" s="321" t="s">
        <v>311</v>
      </c>
      <c r="B91" s="321" t="s">
        <v>315</v>
      </c>
      <c r="C91" s="321" t="s">
        <v>375</v>
      </c>
      <c r="D91" s="323">
        <v>2</v>
      </c>
      <c r="E91" s="321" t="s">
        <v>435</v>
      </c>
      <c r="F91" s="249">
        <v>5</v>
      </c>
      <c r="G91" s="321" t="s">
        <v>495</v>
      </c>
      <c r="H91" s="324">
        <v>57.9</v>
      </c>
      <c r="I91" s="322" t="s">
        <v>244</v>
      </c>
      <c r="J91" s="322">
        <v>190</v>
      </c>
      <c r="K91" s="224">
        <f>IFERROR(tbl_AufmassLos1[[#This Row],[Fläche_qm]]*tbl_AufmassLos1[[#This Row],[Reinigungs-tageJahr]],"")</f>
        <v>11001</v>
      </c>
      <c r="L91" s="216">
        <f>IFERROR(VLOOKUP(tbl_AufmassLos1[[#This Row],[Reinigungs-gruppe]]&amp;tbl_AufmassLos1[[#This Row],[Reinigungs-tageJahr]],tbl_BasisLos1[],7,FALSE),"")</f>
        <v>0</v>
      </c>
      <c r="M91" s="224" t="str">
        <f>IFERROR(tbl_AufmassLos1[[#This Row],[Fläche_qm_Jahr]]/tbl_AufmassLos1[[#This Row],[qm Leistung pro Stunde]],"")</f>
        <v/>
      </c>
      <c r="N91" s="225">
        <f>IFERROR(VLOOKUP(tbl_AufmassLos1[[#This Row],[Reinigungs-gruppe]]&amp;tbl_AufmassLos1[[#This Row],[Reinigungs-tageJahr]],tbl_BasisLos1[],8,FALSE),"")</f>
        <v>0</v>
      </c>
      <c r="O91" s="226" t="str">
        <f>IFERROR(tbl_AufmassLos1[[#This Row],[StundenJahr]]*tbl_AufmassLos1[[#This Row],[SVS]],"")</f>
        <v/>
      </c>
      <c r="P91" s="227" t="str">
        <f>IFERROR(tbl_AufmassLos1[[#This Row],[PreisJahr]]/12,"")</f>
        <v/>
      </c>
    </row>
    <row r="92" spans="1:16">
      <c r="A92" s="321" t="s">
        <v>311</v>
      </c>
      <c r="B92" s="321" t="s">
        <v>315</v>
      </c>
      <c r="C92" s="321" t="s">
        <v>375</v>
      </c>
      <c r="D92" s="323">
        <v>3</v>
      </c>
      <c r="E92" s="321" t="s">
        <v>421</v>
      </c>
      <c r="F92" s="249">
        <v>5</v>
      </c>
      <c r="G92" s="321" t="s">
        <v>495</v>
      </c>
      <c r="H92" s="324">
        <v>57.9</v>
      </c>
      <c r="I92" s="322" t="s">
        <v>244</v>
      </c>
      <c r="J92" s="322">
        <v>190</v>
      </c>
      <c r="K92" s="224">
        <f>IFERROR(tbl_AufmassLos1[[#This Row],[Fläche_qm]]*tbl_AufmassLos1[[#This Row],[Reinigungs-tageJahr]],"")</f>
        <v>11001</v>
      </c>
      <c r="L92" s="216">
        <f>IFERROR(VLOOKUP(tbl_AufmassLos1[[#This Row],[Reinigungs-gruppe]]&amp;tbl_AufmassLos1[[#This Row],[Reinigungs-tageJahr]],tbl_BasisLos1[],7,FALSE),"")</f>
        <v>0</v>
      </c>
      <c r="M92" s="224" t="str">
        <f>IFERROR(tbl_AufmassLos1[[#This Row],[Fläche_qm_Jahr]]/tbl_AufmassLos1[[#This Row],[qm Leistung pro Stunde]],"")</f>
        <v/>
      </c>
      <c r="N92" s="225">
        <f>IFERROR(VLOOKUP(tbl_AufmassLos1[[#This Row],[Reinigungs-gruppe]]&amp;tbl_AufmassLos1[[#This Row],[Reinigungs-tageJahr]],tbl_BasisLos1[],8,FALSE),"")</f>
        <v>0</v>
      </c>
      <c r="O92" s="226" t="str">
        <f>IFERROR(tbl_AufmassLos1[[#This Row],[StundenJahr]]*tbl_AufmassLos1[[#This Row],[SVS]],"")</f>
        <v/>
      </c>
      <c r="P92" s="227" t="str">
        <f>IFERROR(tbl_AufmassLos1[[#This Row],[PreisJahr]]/12,"")</f>
        <v/>
      </c>
    </row>
    <row r="93" spans="1:16">
      <c r="A93" s="321" t="s">
        <v>311</v>
      </c>
      <c r="B93" s="321" t="s">
        <v>315</v>
      </c>
      <c r="C93" s="321" t="s">
        <v>375</v>
      </c>
      <c r="D93" s="323">
        <v>4</v>
      </c>
      <c r="E93" s="321" t="s">
        <v>436</v>
      </c>
      <c r="F93" s="249">
        <v>5</v>
      </c>
      <c r="G93" s="321" t="s">
        <v>489</v>
      </c>
      <c r="H93" s="324">
        <v>16.809999999999999</v>
      </c>
      <c r="I93" s="322" t="s">
        <v>185</v>
      </c>
      <c r="J93" s="322">
        <v>190</v>
      </c>
      <c r="K93" s="224">
        <f>IFERROR(tbl_AufmassLos1[[#This Row],[Fläche_qm]]*tbl_AufmassLos1[[#This Row],[Reinigungs-tageJahr]],"")</f>
        <v>3193.8999999999996</v>
      </c>
      <c r="L93" s="216">
        <f>IFERROR(VLOOKUP(tbl_AufmassLos1[[#This Row],[Reinigungs-gruppe]]&amp;tbl_AufmassLos1[[#This Row],[Reinigungs-tageJahr]],tbl_BasisLos1[],7,FALSE),"")</f>
        <v>0</v>
      </c>
      <c r="M93" s="224" t="str">
        <f>IFERROR(tbl_AufmassLos1[[#This Row],[Fläche_qm_Jahr]]/tbl_AufmassLos1[[#This Row],[qm Leistung pro Stunde]],"")</f>
        <v/>
      </c>
      <c r="N93" s="225">
        <f>IFERROR(VLOOKUP(tbl_AufmassLos1[[#This Row],[Reinigungs-gruppe]]&amp;tbl_AufmassLos1[[#This Row],[Reinigungs-tageJahr]],tbl_BasisLos1[],8,FALSE),"")</f>
        <v>0</v>
      </c>
      <c r="O93" s="226" t="str">
        <f>IFERROR(tbl_AufmassLos1[[#This Row],[StundenJahr]]*tbl_AufmassLos1[[#This Row],[SVS]],"")</f>
        <v/>
      </c>
      <c r="P93" s="227" t="str">
        <f>IFERROR(tbl_AufmassLos1[[#This Row],[PreisJahr]]/12,"")</f>
        <v/>
      </c>
    </row>
    <row r="94" spans="1:16">
      <c r="A94" s="321" t="s">
        <v>311</v>
      </c>
      <c r="B94" s="321" t="s">
        <v>315</v>
      </c>
      <c r="C94" s="321" t="s">
        <v>375</v>
      </c>
      <c r="D94" s="323">
        <v>5</v>
      </c>
      <c r="E94" s="321" t="s">
        <v>437</v>
      </c>
      <c r="F94" s="249">
        <v>5</v>
      </c>
      <c r="G94" s="321" t="s">
        <v>503</v>
      </c>
      <c r="H94" s="324">
        <v>11.48</v>
      </c>
      <c r="I94" s="322" t="s">
        <v>183</v>
      </c>
      <c r="J94" s="322">
        <v>190</v>
      </c>
      <c r="K94" s="224">
        <f>IFERROR(tbl_AufmassLos1[[#This Row],[Fläche_qm]]*tbl_AufmassLos1[[#This Row],[Reinigungs-tageJahr]],"")</f>
        <v>2181.2000000000003</v>
      </c>
      <c r="L94" s="216">
        <f>IFERROR(VLOOKUP(tbl_AufmassLos1[[#This Row],[Reinigungs-gruppe]]&amp;tbl_AufmassLos1[[#This Row],[Reinigungs-tageJahr]],tbl_BasisLos1[],7,FALSE),"")</f>
        <v>0</v>
      </c>
      <c r="M94" s="224" t="str">
        <f>IFERROR(tbl_AufmassLos1[[#This Row],[Fläche_qm_Jahr]]/tbl_AufmassLos1[[#This Row],[qm Leistung pro Stunde]],"")</f>
        <v/>
      </c>
      <c r="N94" s="225">
        <f>IFERROR(VLOOKUP(tbl_AufmassLos1[[#This Row],[Reinigungs-gruppe]]&amp;tbl_AufmassLos1[[#This Row],[Reinigungs-tageJahr]],tbl_BasisLos1[],8,FALSE),"")</f>
        <v>0</v>
      </c>
      <c r="O94" s="226" t="str">
        <f>IFERROR(tbl_AufmassLos1[[#This Row],[StundenJahr]]*tbl_AufmassLos1[[#This Row],[SVS]],"")</f>
        <v/>
      </c>
      <c r="P94" s="227" t="str">
        <f>IFERROR(tbl_AufmassLos1[[#This Row],[PreisJahr]]/12,"")</f>
        <v/>
      </c>
    </row>
    <row r="95" spans="1:16">
      <c r="A95" s="321" t="s">
        <v>311</v>
      </c>
      <c r="B95" s="321" t="s">
        <v>315</v>
      </c>
      <c r="C95" s="321" t="s">
        <v>375</v>
      </c>
      <c r="D95" s="323">
        <v>6</v>
      </c>
      <c r="E95" s="321" t="s">
        <v>438</v>
      </c>
      <c r="F95" s="249">
        <v>5</v>
      </c>
      <c r="G95" s="321" t="s">
        <v>489</v>
      </c>
      <c r="H95" s="324">
        <v>5.98</v>
      </c>
      <c r="I95" s="322" t="s">
        <v>185</v>
      </c>
      <c r="J95" s="322">
        <v>190</v>
      </c>
      <c r="K95" s="224">
        <f>IFERROR(tbl_AufmassLos1[[#This Row],[Fläche_qm]]*tbl_AufmassLos1[[#This Row],[Reinigungs-tageJahr]],"")</f>
        <v>1136.2</v>
      </c>
      <c r="L95" s="216">
        <f>IFERROR(VLOOKUP(tbl_AufmassLos1[[#This Row],[Reinigungs-gruppe]]&amp;tbl_AufmassLos1[[#This Row],[Reinigungs-tageJahr]],tbl_BasisLos1[],7,FALSE),"")</f>
        <v>0</v>
      </c>
      <c r="M95" s="224" t="str">
        <f>IFERROR(tbl_AufmassLos1[[#This Row],[Fläche_qm_Jahr]]/tbl_AufmassLos1[[#This Row],[qm Leistung pro Stunde]],"")</f>
        <v/>
      </c>
      <c r="N95" s="225">
        <f>IFERROR(VLOOKUP(tbl_AufmassLos1[[#This Row],[Reinigungs-gruppe]]&amp;tbl_AufmassLos1[[#This Row],[Reinigungs-tageJahr]],tbl_BasisLos1[],8,FALSE),"")</f>
        <v>0</v>
      </c>
      <c r="O95" s="226" t="str">
        <f>IFERROR(tbl_AufmassLos1[[#This Row],[StundenJahr]]*tbl_AufmassLos1[[#This Row],[SVS]],"")</f>
        <v/>
      </c>
      <c r="P95" s="227" t="str">
        <f>IFERROR(tbl_AufmassLos1[[#This Row],[PreisJahr]]/12,"")</f>
        <v/>
      </c>
    </row>
    <row r="96" spans="1:16">
      <c r="A96" s="321" t="s">
        <v>311</v>
      </c>
      <c r="B96" s="321" t="s">
        <v>315</v>
      </c>
      <c r="C96" s="321" t="s">
        <v>375</v>
      </c>
      <c r="D96" s="323">
        <v>7</v>
      </c>
      <c r="E96" s="321" t="s">
        <v>438</v>
      </c>
      <c r="F96" s="249">
        <v>5</v>
      </c>
      <c r="G96" s="321" t="s">
        <v>489</v>
      </c>
      <c r="H96" s="324">
        <v>8.4700000000000006</v>
      </c>
      <c r="I96" s="322" t="s">
        <v>185</v>
      </c>
      <c r="J96" s="322">
        <v>190</v>
      </c>
      <c r="K96" s="224">
        <f>IFERROR(tbl_AufmassLos1[[#This Row],[Fläche_qm]]*tbl_AufmassLos1[[#This Row],[Reinigungs-tageJahr]],"")</f>
        <v>1609.3000000000002</v>
      </c>
      <c r="L96" s="216">
        <f>IFERROR(VLOOKUP(tbl_AufmassLos1[[#This Row],[Reinigungs-gruppe]]&amp;tbl_AufmassLos1[[#This Row],[Reinigungs-tageJahr]],tbl_BasisLos1[],7,FALSE),"")</f>
        <v>0</v>
      </c>
      <c r="M96" s="224" t="str">
        <f>IFERROR(tbl_AufmassLos1[[#This Row],[Fläche_qm_Jahr]]/tbl_AufmassLos1[[#This Row],[qm Leistung pro Stunde]],"")</f>
        <v/>
      </c>
      <c r="N96" s="225">
        <f>IFERROR(VLOOKUP(tbl_AufmassLos1[[#This Row],[Reinigungs-gruppe]]&amp;tbl_AufmassLos1[[#This Row],[Reinigungs-tageJahr]],tbl_BasisLos1[],8,FALSE),"")</f>
        <v>0</v>
      </c>
      <c r="O96" s="226" t="str">
        <f>IFERROR(tbl_AufmassLos1[[#This Row],[StundenJahr]]*tbl_AufmassLos1[[#This Row],[SVS]],"")</f>
        <v/>
      </c>
      <c r="P96" s="227" t="str">
        <f>IFERROR(tbl_AufmassLos1[[#This Row],[PreisJahr]]/12,"")</f>
        <v/>
      </c>
    </row>
    <row r="97" spans="1:16">
      <c r="A97" s="321" t="s">
        <v>311</v>
      </c>
      <c r="B97" s="321" t="s">
        <v>315</v>
      </c>
      <c r="C97" s="321" t="s">
        <v>375</v>
      </c>
      <c r="D97" s="323">
        <v>8</v>
      </c>
      <c r="E97" s="321" t="s">
        <v>424</v>
      </c>
      <c r="F97" s="249">
        <v>5</v>
      </c>
      <c r="G97" s="321" t="s">
        <v>489</v>
      </c>
      <c r="H97" s="324">
        <v>2.72</v>
      </c>
      <c r="I97" s="322" t="s">
        <v>185</v>
      </c>
      <c r="J97" s="322">
        <v>190</v>
      </c>
      <c r="K97" s="224">
        <f>IFERROR(tbl_AufmassLos1[[#This Row],[Fläche_qm]]*tbl_AufmassLos1[[#This Row],[Reinigungs-tageJahr]],"")</f>
        <v>516.80000000000007</v>
      </c>
      <c r="L97" s="216">
        <f>IFERROR(VLOOKUP(tbl_AufmassLos1[[#This Row],[Reinigungs-gruppe]]&amp;tbl_AufmassLos1[[#This Row],[Reinigungs-tageJahr]],tbl_BasisLos1[],7,FALSE),"")</f>
        <v>0</v>
      </c>
      <c r="M97" s="224" t="str">
        <f>IFERROR(tbl_AufmassLos1[[#This Row],[Fläche_qm_Jahr]]/tbl_AufmassLos1[[#This Row],[qm Leistung pro Stunde]],"")</f>
        <v/>
      </c>
      <c r="N97" s="225">
        <f>IFERROR(VLOOKUP(tbl_AufmassLos1[[#This Row],[Reinigungs-gruppe]]&amp;tbl_AufmassLos1[[#This Row],[Reinigungs-tageJahr]],tbl_BasisLos1[],8,FALSE),"")</f>
        <v>0</v>
      </c>
      <c r="O97" s="226" t="str">
        <f>IFERROR(tbl_AufmassLos1[[#This Row],[StundenJahr]]*tbl_AufmassLos1[[#This Row],[SVS]],"")</f>
        <v/>
      </c>
      <c r="P97" s="227" t="str">
        <f>IFERROR(tbl_AufmassLos1[[#This Row],[PreisJahr]]/12,"")</f>
        <v/>
      </c>
    </row>
    <row r="98" spans="1:16">
      <c r="A98" s="321" t="s">
        <v>311</v>
      </c>
      <c r="B98" s="321" t="s">
        <v>315</v>
      </c>
      <c r="C98" s="321" t="s">
        <v>375</v>
      </c>
      <c r="D98" s="323">
        <v>13</v>
      </c>
      <c r="E98" s="321" t="s">
        <v>413</v>
      </c>
      <c r="F98" s="249">
        <v>5</v>
      </c>
      <c r="G98" s="321" t="s">
        <v>489</v>
      </c>
      <c r="H98" s="324">
        <v>50.82</v>
      </c>
      <c r="I98" s="322" t="s">
        <v>187</v>
      </c>
      <c r="J98" s="322">
        <v>190</v>
      </c>
      <c r="K98" s="224">
        <f>IFERROR(tbl_AufmassLos1[[#This Row],[Fläche_qm]]*tbl_AufmassLos1[[#This Row],[Reinigungs-tageJahr]],"")</f>
        <v>9655.7999999999993</v>
      </c>
      <c r="L98" s="216">
        <f>IFERROR(VLOOKUP(tbl_AufmassLos1[[#This Row],[Reinigungs-gruppe]]&amp;tbl_AufmassLos1[[#This Row],[Reinigungs-tageJahr]],tbl_BasisLos1[],7,FALSE),"")</f>
        <v>0</v>
      </c>
      <c r="M98" s="224" t="str">
        <f>IFERROR(tbl_AufmassLos1[[#This Row],[Fläche_qm_Jahr]]/tbl_AufmassLos1[[#This Row],[qm Leistung pro Stunde]],"")</f>
        <v/>
      </c>
      <c r="N98" s="225">
        <f>IFERROR(VLOOKUP(tbl_AufmassLos1[[#This Row],[Reinigungs-gruppe]]&amp;tbl_AufmassLos1[[#This Row],[Reinigungs-tageJahr]],tbl_BasisLos1[],8,FALSE),"")</f>
        <v>0</v>
      </c>
      <c r="O98" s="226" t="str">
        <f>IFERROR(tbl_AufmassLos1[[#This Row],[StundenJahr]]*tbl_AufmassLos1[[#This Row],[SVS]],"")</f>
        <v/>
      </c>
      <c r="P98" s="227" t="str">
        <f>IFERROR(tbl_AufmassLos1[[#This Row],[PreisJahr]]/12,"")</f>
        <v/>
      </c>
    </row>
    <row r="99" spans="1:16">
      <c r="A99" s="321" t="s">
        <v>311</v>
      </c>
      <c r="B99" s="321" t="s">
        <v>315</v>
      </c>
      <c r="C99" s="321" t="s">
        <v>375</v>
      </c>
      <c r="D99" s="323">
        <v>14</v>
      </c>
      <c r="E99" s="321" t="s">
        <v>439</v>
      </c>
      <c r="F99" s="249">
        <v>3</v>
      </c>
      <c r="G99" s="321" t="s">
        <v>503</v>
      </c>
      <c r="H99" s="324">
        <v>22.8</v>
      </c>
      <c r="I99" s="322" t="s">
        <v>183</v>
      </c>
      <c r="J99" s="322">
        <v>114</v>
      </c>
      <c r="K99" s="224">
        <f>IFERROR(tbl_AufmassLos1[[#This Row],[Fläche_qm]]*tbl_AufmassLos1[[#This Row],[Reinigungs-tageJahr]],"")</f>
        <v>2599.2000000000003</v>
      </c>
      <c r="L99" s="216">
        <f>IFERROR(VLOOKUP(tbl_AufmassLos1[[#This Row],[Reinigungs-gruppe]]&amp;tbl_AufmassLos1[[#This Row],[Reinigungs-tageJahr]],tbl_BasisLos1[],7,FALSE),"")</f>
        <v>0</v>
      </c>
      <c r="M99" s="224" t="str">
        <f>IFERROR(tbl_AufmassLos1[[#This Row],[Fläche_qm_Jahr]]/tbl_AufmassLos1[[#This Row],[qm Leistung pro Stunde]],"")</f>
        <v/>
      </c>
      <c r="N99" s="225">
        <f>IFERROR(VLOOKUP(tbl_AufmassLos1[[#This Row],[Reinigungs-gruppe]]&amp;tbl_AufmassLos1[[#This Row],[Reinigungs-tageJahr]],tbl_BasisLos1[],8,FALSE),"")</f>
        <v>0</v>
      </c>
      <c r="O99" s="226" t="str">
        <f>IFERROR(tbl_AufmassLos1[[#This Row],[StundenJahr]]*tbl_AufmassLos1[[#This Row],[SVS]],"")</f>
        <v/>
      </c>
      <c r="P99" s="227" t="str">
        <f>IFERROR(tbl_AufmassLos1[[#This Row],[PreisJahr]]/12,"")</f>
        <v/>
      </c>
    </row>
    <row r="100" spans="1:16">
      <c r="A100" s="321" t="s">
        <v>311</v>
      </c>
      <c r="B100" s="321" t="s">
        <v>315</v>
      </c>
      <c r="C100" s="321" t="s">
        <v>375</v>
      </c>
      <c r="D100" s="323">
        <v>15</v>
      </c>
      <c r="E100" s="321" t="s">
        <v>440</v>
      </c>
      <c r="F100" s="249">
        <v>5</v>
      </c>
      <c r="G100" s="321" t="s">
        <v>503</v>
      </c>
      <c r="H100" s="324">
        <v>12.27</v>
      </c>
      <c r="I100" s="322" t="s">
        <v>188</v>
      </c>
      <c r="J100" s="322">
        <v>190</v>
      </c>
      <c r="K100" s="224">
        <f>IFERROR(tbl_AufmassLos1[[#This Row],[Fläche_qm]]*tbl_AufmassLos1[[#This Row],[Reinigungs-tageJahr]],"")</f>
        <v>2331.2999999999997</v>
      </c>
      <c r="L100" s="216">
        <f>IFERROR(VLOOKUP(tbl_AufmassLos1[[#This Row],[Reinigungs-gruppe]]&amp;tbl_AufmassLos1[[#This Row],[Reinigungs-tageJahr]],tbl_BasisLos1[],7,FALSE),"")</f>
        <v>0</v>
      </c>
      <c r="M100" s="224" t="str">
        <f>IFERROR(tbl_AufmassLos1[[#This Row],[Fläche_qm_Jahr]]/tbl_AufmassLos1[[#This Row],[qm Leistung pro Stunde]],"")</f>
        <v/>
      </c>
      <c r="N100" s="225">
        <f>IFERROR(VLOOKUP(tbl_AufmassLos1[[#This Row],[Reinigungs-gruppe]]&amp;tbl_AufmassLos1[[#This Row],[Reinigungs-tageJahr]],tbl_BasisLos1[],8,FALSE),"")</f>
        <v>0</v>
      </c>
      <c r="O100" s="226" t="str">
        <f>IFERROR(tbl_AufmassLos1[[#This Row],[StundenJahr]]*tbl_AufmassLos1[[#This Row],[SVS]],"")</f>
        <v/>
      </c>
      <c r="P100" s="227" t="str">
        <f>IFERROR(tbl_AufmassLos1[[#This Row],[PreisJahr]]/12,"")</f>
        <v/>
      </c>
    </row>
    <row r="101" spans="1:16">
      <c r="A101" s="321" t="s">
        <v>311</v>
      </c>
      <c r="B101" s="321" t="s">
        <v>315</v>
      </c>
      <c r="C101" s="321" t="s">
        <v>375</v>
      </c>
      <c r="D101" s="323">
        <v>16</v>
      </c>
      <c r="E101" s="321" t="s">
        <v>441</v>
      </c>
      <c r="F101" s="249">
        <v>5</v>
      </c>
      <c r="G101" s="321" t="s">
        <v>504</v>
      </c>
      <c r="H101" s="324">
        <v>71.56</v>
      </c>
      <c r="I101" s="322" t="s">
        <v>244</v>
      </c>
      <c r="J101" s="322">
        <v>190</v>
      </c>
      <c r="K101" s="224">
        <f>IFERROR(tbl_AufmassLos1[[#This Row],[Fläche_qm]]*tbl_AufmassLos1[[#This Row],[Reinigungs-tageJahr]],"")</f>
        <v>13596.4</v>
      </c>
      <c r="L101" s="216">
        <f>IFERROR(VLOOKUP(tbl_AufmassLos1[[#This Row],[Reinigungs-gruppe]]&amp;tbl_AufmassLos1[[#This Row],[Reinigungs-tageJahr]],tbl_BasisLos1[],7,FALSE),"")</f>
        <v>0</v>
      </c>
      <c r="M101" s="224" t="str">
        <f>IFERROR(tbl_AufmassLos1[[#This Row],[Fläche_qm_Jahr]]/tbl_AufmassLos1[[#This Row],[qm Leistung pro Stunde]],"")</f>
        <v/>
      </c>
      <c r="N101" s="225">
        <f>IFERROR(VLOOKUP(tbl_AufmassLos1[[#This Row],[Reinigungs-gruppe]]&amp;tbl_AufmassLos1[[#This Row],[Reinigungs-tageJahr]],tbl_BasisLos1[],8,FALSE),"")</f>
        <v>0</v>
      </c>
      <c r="O101" s="226" t="str">
        <f>IFERROR(tbl_AufmassLos1[[#This Row],[StundenJahr]]*tbl_AufmassLos1[[#This Row],[SVS]],"")</f>
        <v/>
      </c>
      <c r="P101" s="227" t="str">
        <f>IFERROR(tbl_AufmassLos1[[#This Row],[PreisJahr]]/12,"")</f>
        <v/>
      </c>
    </row>
    <row r="102" spans="1:16">
      <c r="A102" s="321" t="s">
        <v>311</v>
      </c>
      <c r="B102" s="321" t="s">
        <v>315</v>
      </c>
      <c r="C102" s="321" t="s">
        <v>375</v>
      </c>
      <c r="D102" s="323">
        <v>17</v>
      </c>
      <c r="E102" s="321" t="s">
        <v>408</v>
      </c>
      <c r="F102" s="249">
        <v>5</v>
      </c>
      <c r="G102" s="321" t="s">
        <v>489</v>
      </c>
      <c r="H102" s="324">
        <v>91.9</v>
      </c>
      <c r="I102" s="322" t="s">
        <v>188</v>
      </c>
      <c r="J102" s="322">
        <v>190</v>
      </c>
      <c r="K102" s="224">
        <f>IFERROR(tbl_AufmassLos1[[#This Row],[Fläche_qm]]*tbl_AufmassLos1[[#This Row],[Reinigungs-tageJahr]],"")</f>
        <v>17461</v>
      </c>
      <c r="L102" s="216">
        <f>IFERROR(VLOOKUP(tbl_AufmassLos1[[#This Row],[Reinigungs-gruppe]]&amp;tbl_AufmassLos1[[#This Row],[Reinigungs-tageJahr]],tbl_BasisLos1[],7,FALSE),"")</f>
        <v>0</v>
      </c>
      <c r="M102" s="224" t="str">
        <f>IFERROR(tbl_AufmassLos1[[#This Row],[Fläche_qm_Jahr]]/tbl_AufmassLos1[[#This Row],[qm Leistung pro Stunde]],"")</f>
        <v/>
      </c>
      <c r="N102" s="225">
        <f>IFERROR(VLOOKUP(tbl_AufmassLos1[[#This Row],[Reinigungs-gruppe]]&amp;tbl_AufmassLos1[[#This Row],[Reinigungs-tageJahr]],tbl_BasisLos1[],8,FALSE),"")</f>
        <v>0</v>
      </c>
      <c r="O102" s="226" t="str">
        <f>IFERROR(tbl_AufmassLos1[[#This Row],[StundenJahr]]*tbl_AufmassLos1[[#This Row],[SVS]],"")</f>
        <v/>
      </c>
      <c r="P102" s="227" t="str">
        <f>IFERROR(tbl_AufmassLos1[[#This Row],[PreisJahr]]/12,"")</f>
        <v/>
      </c>
    </row>
    <row r="103" spans="1:16">
      <c r="A103" s="321" t="s">
        <v>311</v>
      </c>
      <c r="B103" s="321" t="s">
        <v>315</v>
      </c>
      <c r="C103" s="321" t="s">
        <v>375</v>
      </c>
      <c r="D103" s="323">
        <v>18</v>
      </c>
      <c r="E103" s="321" t="s">
        <v>442</v>
      </c>
      <c r="F103" s="249">
        <v>5</v>
      </c>
      <c r="G103" s="321" t="s">
        <v>504</v>
      </c>
      <c r="H103" s="324">
        <v>13.02</v>
      </c>
      <c r="I103" s="322" t="s">
        <v>244</v>
      </c>
      <c r="J103" s="322">
        <v>190</v>
      </c>
      <c r="K103" s="224">
        <f>IFERROR(tbl_AufmassLos1[[#This Row],[Fläche_qm]]*tbl_AufmassLos1[[#This Row],[Reinigungs-tageJahr]],"")</f>
        <v>2473.7999999999997</v>
      </c>
      <c r="L103" s="216">
        <f>IFERROR(VLOOKUP(tbl_AufmassLos1[[#This Row],[Reinigungs-gruppe]]&amp;tbl_AufmassLos1[[#This Row],[Reinigungs-tageJahr]],tbl_BasisLos1[],7,FALSE),"")</f>
        <v>0</v>
      </c>
      <c r="M103" s="224" t="str">
        <f>IFERROR(tbl_AufmassLos1[[#This Row],[Fläche_qm_Jahr]]/tbl_AufmassLos1[[#This Row],[qm Leistung pro Stunde]],"")</f>
        <v/>
      </c>
      <c r="N103" s="225">
        <f>IFERROR(VLOOKUP(tbl_AufmassLos1[[#This Row],[Reinigungs-gruppe]]&amp;tbl_AufmassLos1[[#This Row],[Reinigungs-tageJahr]],tbl_BasisLos1[],8,FALSE),"")</f>
        <v>0</v>
      </c>
      <c r="O103" s="226" t="str">
        <f>IFERROR(tbl_AufmassLos1[[#This Row],[StundenJahr]]*tbl_AufmassLos1[[#This Row],[SVS]],"")</f>
        <v/>
      </c>
      <c r="P103" s="227" t="str">
        <f>IFERROR(tbl_AufmassLos1[[#This Row],[PreisJahr]]/12,"")</f>
        <v/>
      </c>
    </row>
    <row r="104" spans="1:16">
      <c r="A104" s="321" t="s">
        <v>311</v>
      </c>
      <c r="B104" s="321" t="s">
        <v>315</v>
      </c>
      <c r="C104" s="321" t="s">
        <v>375</v>
      </c>
      <c r="D104" s="323">
        <v>19</v>
      </c>
      <c r="E104" s="321" t="s">
        <v>443</v>
      </c>
      <c r="F104" s="249">
        <v>5</v>
      </c>
      <c r="G104" s="321" t="s">
        <v>503</v>
      </c>
      <c r="H104" s="324">
        <v>68.56</v>
      </c>
      <c r="I104" s="322" t="s">
        <v>244</v>
      </c>
      <c r="J104" s="322">
        <v>190</v>
      </c>
      <c r="K104" s="224">
        <f>IFERROR(tbl_AufmassLos1[[#This Row],[Fläche_qm]]*tbl_AufmassLos1[[#This Row],[Reinigungs-tageJahr]],"")</f>
        <v>13026.4</v>
      </c>
      <c r="L104" s="216">
        <f>IFERROR(VLOOKUP(tbl_AufmassLos1[[#This Row],[Reinigungs-gruppe]]&amp;tbl_AufmassLos1[[#This Row],[Reinigungs-tageJahr]],tbl_BasisLos1[],7,FALSE),"")</f>
        <v>0</v>
      </c>
      <c r="M104" s="224" t="str">
        <f>IFERROR(tbl_AufmassLos1[[#This Row],[Fläche_qm_Jahr]]/tbl_AufmassLos1[[#This Row],[qm Leistung pro Stunde]],"")</f>
        <v/>
      </c>
      <c r="N104" s="225">
        <f>IFERROR(VLOOKUP(tbl_AufmassLos1[[#This Row],[Reinigungs-gruppe]]&amp;tbl_AufmassLos1[[#This Row],[Reinigungs-tageJahr]],tbl_BasisLos1[],8,FALSE),"")</f>
        <v>0</v>
      </c>
      <c r="O104" s="226" t="str">
        <f>IFERROR(tbl_AufmassLos1[[#This Row],[StundenJahr]]*tbl_AufmassLos1[[#This Row],[SVS]],"")</f>
        <v/>
      </c>
      <c r="P104" s="227" t="str">
        <f>IFERROR(tbl_AufmassLos1[[#This Row],[PreisJahr]]/12,"")</f>
        <v/>
      </c>
    </row>
    <row r="105" spans="1:16">
      <c r="A105" s="321" t="s">
        <v>311</v>
      </c>
      <c r="B105" s="321" t="s">
        <v>315</v>
      </c>
      <c r="C105" s="321" t="s">
        <v>375</v>
      </c>
      <c r="D105" s="323">
        <v>20</v>
      </c>
      <c r="E105" s="321" t="s">
        <v>444</v>
      </c>
      <c r="F105" s="249">
        <v>5</v>
      </c>
      <c r="G105" s="321" t="s">
        <v>503</v>
      </c>
      <c r="H105" s="324">
        <v>13.02</v>
      </c>
      <c r="I105" s="322" t="s">
        <v>188</v>
      </c>
      <c r="J105" s="322">
        <v>190</v>
      </c>
      <c r="K105" s="224">
        <f>IFERROR(tbl_AufmassLos1[[#This Row],[Fläche_qm]]*tbl_AufmassLos1[[#This Row],[Reinigungs-tageJahr]],"")</f>
        <v>2473.7999999999997</v>
      </c>
      <c r="L105" s="216">
        <f>IFERROR(VLOOKUP(tbl_AufmassLos1[[#This Row],[Reinigungs-gruppe]]&amp;tbl_AufmassLos1[[#This Row],[Reinigungs-tageJahr]],tbl_BasisLos1[],7,FALSE),"")</f>
        <v>0</v>
      </c>
      <c r="M105" s="224" t="str">
        <f>IFERROR(tbl_AufmassLos1[[#This Row],[Fläche_qm_Jahr]]/tbl_AufmassLos1[[#This Row],[qm Leistung pro Stunde]],"")</f>
        <v/>
      </c>
      <c r="N105" s="225">
        <f>IFERROR(VLOOKUP(tbl_AufmassLos1[[#This Row],[Reinigungs-gruppe]]&amp;tbl_AufmassLos1[[#This Row],[Reinigungs-tageJahr]],tbl_BasisLos1[],8,FALSE),"")</f>
        <v>0</v>
      </c>
      <c r="O105" s="226" t="str">
        <f>IFERROR(tbl_AufmassLos1[[#This Row],[StundenJahr]]*tbl_AufmassLos1[[#This Row],[SVS]],"")</f>
        <v/>
      </c>
      <c r="P105" s="227" t="str">
        <f>IFERROR(tbl_AufmassLos1[[#This Row],[PreisJahr]]/12,"")</f>
        <v/>
      </c>
    </row>
    <row r="106" spans="1:16">
      <c r="A106" s="321" t="s">
        <v>311</v>
      </c>
      <c r="B106" s="321" t="s">
        <v>315</v>
      </c>
      <c r="C106" s="321" t="s">
        <v>375</v>
      </c>
      <c r="D106" s="323">
        <v>21</v>
      </c>
      <c r="E106" s="321" t="s">
        <v>445</v>
      </c>
      <c r="F106" s="249">
        <v>5</v>
      </c>
      <c r="G106" s="321" t="s">
        <v>503</v>
      </c>
      <c r="H106" s="324">
        <v>55.54</v>
      </c>
      <c r="I106" s="322" t="s">
        <v>244</v>
      </c>
      <c r="J106" s="322">
        <v>190</v>
      </c>
      <c r="K106" s="224">
        <f>IFERROR(tbl_AufmassLos1[[#This Row],[Fläche_qm]]*tbl_AufmassLos1[[#This Row],[Reinigungs-tageJahr]],"")</f>
        <v>10552.6</v>
      </c>
      <c r="L106" s="216">
        <f>IFERROR(VLOOKUP(tbl_AufmassLos1[[#This Row],[Reinigungs-gruppe]]&amp;tbl_AufmassLos1[[#This Row],[Reinigungs-tageJahr]],tbl_BasisLos1[],7,FALSE),"")</f>
        <v>0</v>
      </c>
      <c r="M106" s="224" t="str">
        <f>IFERROR(tbl_AufmassLos1[[#This Row],[Fläche_qm_Jahr]]/tbl_AufmassLos1[[#This Row],[qm Leistung pro Stunde]],"")</f>
        <v/>
      </c>
      <c r="N106" s="225">
        <f>IFERROR(VLOOKUP(tbl_AufmassLos1[[#This Row],[Reinigungs-gruppe]]&amp;tbl_AufmassLos1[[#This Row],[Reinigungs-tageJahr]],tbl_BasisLos1[],8,FALSE),"")</f>
        <v>0</v>
      </c>
      <c r="O106" s="226" t="str">
        <f>IFERROR(tbl_AufmassLos1[[#This Row],[StundenJahr]]*tbl_AufmassLos1[[#This Row],[SVS]],"")</f>
        <v/>
      </c>
      <c r="P106" s="227" t="str">
        <f>IFERROR(tbl_AufmassLos1[[#This Row],[PreisJahr]]/12,"")</f>
        <v/>
      </c>
    </row>
    <row r="107" spans="1:16">
      <c r="A107" s="321" t="s">
        <v>311</v>
      </c>
      <c r="B107" s="321" t="s">
        <v>315</v>
      </c>
      <c r="C107" s="321" t="s">
        <v>375</v>
      </c>
      <c r="D107" s="323">
        <v>22</v>
      </c>
      <c r="E107" s="321" t="s">
        <v>408</v>
      </c>
      <c r="F107" s="249">
        <v>5</v>
      </c>
      <c r="G107" s="321" t="s">
        <v>489</v>
      </c>
      <c r="H107" s="324">
        <v>41.02</v>
      </c>
      <c r="I107" s="322" t="s">
        <v>188</v>
      </c>
      <c r="J107" s="322">
        <v>190</v>
      </c>
      <c r="K107" s="224">
        <f>IFERROR(tbl_AufmassLos1[[#This Row],[Fläche_qm]]*tbl_AufmassLos1[[#This Row],[Reinigungs-tageJahr]],"")</f>
        <v>7793.8</v>
      </c>
      <c r="L107" s="216">
        <f>IFERROR(VLOOKUP(tbl_AufmassLos1[[#This Row],[Reinigungs-gruppe]]&amp;tbl_AufmassLos1[[#This Row],[Reinigungs-tageJahr]],tbl_BasisLos1[],7,FALSE),"")</f>
        <v>0</v>
      </c>
      <c r="M107" s="224" t="str">
        <f>IFERROR(tbl_AufmassLos1[[#This Row],[Fläche_qm_Jahr]]/tbl_AufmassLos1[[#This Row],[qm Leistung pro Stunde]],"")</f>
        <v/>
      </c>
      <c r="N107" s="225">
        <f>IFERROR(VLOOKUP(tbl_AufmassLos1[[#This Row],[Reinigungs-gruppe]]&amp;tbl_AufmassLos1[[#This Row],[Reinigungs-tageJahr]],tbl_BasisLos1[],8,FALSE),"")</f>
        <v>0</v>
      </c>
      <c r="O107" s="226" t="str">
        <f>IFERROR(tbl_AufmassLos1[[#This Row],[StundenJahr]]*tbl_AufmassLos1[[#This Row],[SVS]],"")</f>
        <v/>
      </c>
      <c r="P107" s="227" t="str">
        <f>IFERROR(tbl_AufmassLos1[[#This Row],[PreisJahr]]/12,"")</f>
        <v/>
      </c>
    </row>
    <row r="108" spans="1:16">
      <c r="A108" s="321" t="s">
        <v>631</v>
      </c>
      <c r="B108" s="321" t="s">
        <v>315</v>
      </c>
      <c r="C108" s="321" t="s">
        <v>347</v>
      </c>
      <c r="D108" s="323">
        <v>7</v>
      </c>
      <c r="E108" s="321" t="s">
        <v>446</v>
      </c>
      <c r="F108" s="249">
        <v>5</v>
      </c>
      <c r="G108" s="321" t="s">
        <v>489</v>
      </c>
      <c r="H108" s="324">
        <v>10.78</v>
      </c>
      <c r="I108" s="322" t="s">
        <v>185</v>
      </c>
      <c r="J108" s="322">
        <v>190</v>
      </c>
      <c r="K108" s="224">
        <f>IFERROR(tbl_AufmassLos1[[#This Row],[Fläche_qm]]*tbl_AufmassLos1[[#This Row],[Reinigungs-tageJahr]],"")</f>
        <v>2048.1999999999998</v>
      </c>
      <c r="L108" s="216">
        <f>IFERROR(VLOOKUP(tbl_AufmassLos1[[#This Row],[Reinigungs-gruppe]]&amp;tbl_AufmassLos1[[#This Row],[Reinigungs-tageJahr]],tbl_BasisLos1[],7,FALSE),"")</f>
        <v>0</v>
      </c>
      <c r="M108" s="224" t="str">
        <f>IFERROR(tbl_AufmassLos1[[#This Row],[Fläche_qm_Jahr]]/tbl_AufmassLos1[[#This Row],[qm Leistung pro Stunde]],"")</f>
        <v/>
      </c>
      <c r="N108" s="225">
        <f>IFERROR(VLOOKUP(tbl_AufmassLos1[[#This Row],[Reinigungs-gruppe]]&amp;tbl_AufmassLos1[[#This Row],[Reinigungs-tageJahr]],tbl_BasisLos1[],8,FALSE),"")</f>
        <v>0</v>
      </c>
      <c r="O108" s="226" t="str">
        <f>IFERROR(tbl_AufmassLos1[[#This Row],[StundenJahr]]*tbl_AufmassLos1[[#This Row],[SVS]],"")</f>
        <v/>
      </c>
      <c r="P108" s="227" t="str">
        <f>IFERROR(tbl_AufmassLos1[[#This Row],[PreisJahr]]/12,"")</f>
        <v/>
      </c>
    </row>
    <row r="109" spans="1:16">
      <c r="A109" s="321" t="s">
        <v>631</v>
      </c>
      <c r="B109" s="321" t="s">
        <v>315</v>
      </c>
      <c r="C109" s="321" t="s">
        <v>347</v>
      </c>
      <c r="D109" s="323">
        <v>8</v>
      </c>
      <c r="E109" s="321" t="s">
        <v>446</v>
      </c>
      <c r="F109" s="249">
        <v>5</v>
      </c>
      <c r="G109" s="321" t="s">
        <v>489</v>
      </c>
      <c r="H109" s="324">
        <v>11.8</v>
      </c>
      <c r="I109" s="322" t="s">
        <v>185</v>
      </c>
      <c r="J109" s="322">
        <v>190</v>
      </c>
      <c r="K109" s="224">
        <f>IFERROR(tbl_AufmassLos1[[#This Row],[Fläche_qm]]*tbl_AufmassLos1[[#This Row],[Reinigungs-tageJahr]],"")</f>
        <v>2242</v>
      </c>
      <c r="L109" s="216">
        <f>IFERROR(VLOOKUP(tbl_AufmassLos1[[#This Row],[Reinigungs-gruppe]]&amp;tbl_AufmassLos1[[#This Row],[Reinigungs-tageJahr]],tbl_BasisLos1[],7,FALSE),"")</f>
        <v>0</v>
      </c>
      <c r="M109" s="224" t="str">
        <f>IFERROR(tbl_AufmassLos1[[#This Row],[Fläche_qm_Jahr]]/tbl_AufmassLos1[[#This Row],[qm Leistung pro Stunde]],"")</f>
        <v/>
      </c>
      <c r="N109" s="225">
        <f>IFERROR(VLOOKUP(tbl_AufmassLos1[[#This Row],[Reinigungs-gruppe]]&amp;tbl_AufmassLos1[[#This Row],[Reinigungs-tageJahr]],tbl_BasisLos1[],8,FALSE),"")</f>
        <v>0</v>
      </c>
      <c r="O109" s="226" t="str">
        <f>IFERROR(tbl_AufmassLos1[[#This Row],[StundenJahr]]*tbl_AufmassLos1[[#This Row],[SVS]],"")</f>
        <v/>
      </c>
      <c r="P109" s="227" t="str">
        <f>IFERROR(tbl_AufmassLos1[[#This Row],[PreisJahr]]/12,"")</f>
        <v/>
      </c>
    </row>
    <row r="110" spans="1:16">
      <c r="A110" s="321" t="s">
        <v>631</v>
      </c>
      <c r="B110" s="321" t="s">
        <v>315</v>
      </c>
      <c r="C110" s="321" t="s">
        <v>347</v>
      </c>
      <c r="D110" s="323">
        <v>9</v>
      </c>
      <c r="E110" s="321" t="s">
        <v>396</v>
      </c>
      <c r="F110" s="249">
        <v>3</v>
      </c>
      <c r="G110" s="321" t="s">
        <v>489</v>
      </c>
      <c r="H110" s="324">
        <v>41.69</v>
      </c>
      <c r="I110" s="322" t="s">
        <v>188</v>
      </c>
      <c r="J110" s="322">
        <v>114</v>
      </c>
      <c r="K110" s="224">
        <f>IFERROR(tbl_AufmassLos1[[#This Row],[Fläche_qm]]*tbl_AufmassLos1[[#This Row],[Reinigungs-tageJahr]],"")</f>
        <v>4752.66</v>
      </c>
      <c r="L110" s="216">
        <f>IFERROR(VLOOKUP(tbl_AufmassLos1[[#This Row],[Reinigungs-gruppe]]&amp;tbl_AufmassLos1[[#This Row],[Reinigungs-tageJahr]],tbl_BasisLos1[],7,FALSE),"")</f>
        <v>0</v>
      </c>
      <c r="M110" s="224" t="str">
        <f>IFERROR(tbl_AufmassLos1[[#This Row],[Fläche_qm_Jahr]]/tbl_AufmassLos1[[#This Row],[qm Leistung pro Stunde]],"")</f>
        <v/>
      </c>
      <c r="N110" s="225">
        <f>IFERROR(VLOOKUP(tbl_AufmassLos1[[#This Row],[Reinigungs-gruppe]]&amp;tbl_AufmassLos1[[#This Row],[Reinigungs-tageJahr]],tbl_BasisLos1[],8,FALSE),"")</f>
        <v>0</v>
      </c>
      <c r="O110" s="226" t="str">
        <f>IFERROR(tbl_AufmassLos1[[#This Row],[StundenJahr]]*tbl_AufmassLos1[[#This Row],[SVS]],"")</f>
        <v/>
      </c>
      <c r="P110" s="227" t="str">
        <f>IFERROR(tbl_AufmassLos1[[#This Row],[PreisJahr]]/12,"")</f>
        <v/>
      </c>
    </row>
    <row r="111" spans="1:16">
      <c r="A111" s="321" t="s">
        <v>631</v>
      </c>
      <c r="B111" s="321" t="s">
        <v>315</v>
      </c>
      <c r="C111" s="321" t="s">
        <v>347</v>
      </c>
      <c r="D111" s="323">
        <v>10</v>
      </c>
      <c r="E111" s="321" t="s">
        <v>447</v>
      </c>
      <c r="F111" s="249">
        <v>5</v>
      </c>
      <c r="G111" s="321" t="s">
        <v>489</v>
      </c>
      <c r="H111" s="324">
        <v>35.61</v>
      </c>
      <c r="I111" s="322" t="s">
        <v>185</v>
      </c>
      <c r="J111" s="322">
        <v>190</v>
      </c>
      <c r="K111" s="224">
        <f>IFERROR(tbl_AufmassLos1[[#This Row],[Fläche_qm]]*tbl_AufmassLos1[[#This Row],[Reinigungs-tageJahr]],"")</f>
        <v>6765.9</v>
      </c>
      <c r="L111" s="216">
        <f>IFERROR(VLOOKUP(tbl_AufmassLos1[[#This Row],[Reinigungs-gruppe]]&amp;tbl_AufmassLos1[[#This Row],[Reinigungs-tageJahr]],tbl_BasisLos1[],7,FALSE),"")</f>
        <v>0</v>
      </c>
      <c r="M111" s="224" t="str">
        <f>IFERROR(tbl_AufmassLos1[[#This Row],[Fläche_qm_Jahr]]/tbl_AufmassLos1[[#This Row],[qm Leistung pro Stunde]],"")</f>
        <v/>
      </c>
      <c r="N111" s="225">
        <f>IFERROR(VLOOKUP(tbl_AufmassLos1[[#This Row],[Reinigungs-gruppe]]&amp;tbl_AufmassLos1[[#This Row],[Reinigungs-tageJahr]],tbl_BasisLos1[],8,FALSE),"")</f>
        <v>0</v>
      </c>
      <c r="O111" s="226" t="str">
        <f>IFERROR(tbl_AufmassLos1[[#This Row],[StundenJahr]]*tbl_AufmassLos1[[#This Row],[SVS]],"")</f>
        <v/>
      </c>
      <c r="P111" s="227" t="str">
        <f>IFERROR(tbl_AufmassLos1[[#This Row],[PreisJahr]]/12,"")</f>
        <v/>
      </c>
    </row>
    <row r="112" spans="1:16">
      <c r="A112" s="321" t="s">
        <v>631</v>
      </c>
      <c r="B112" s="321" t="s">
        <v>315</v>
      </c>
      <c r="C112" s="321" t="s">
        <v>347</v>
      </c>
      <c r="D112" s="323">
        <v>11</v>
      </c>
      <c r="E112" s="321" t="s">
        <v>448</v>
      </c>
      <c r="F112" s="249">
        <v>5</v>
      </c>
      <c r="G112" s="321" t="s">
        <v>489</v>
      </c>
      <c r="H112" s="324">
        <v>15.95</v>
      </c>
      <c r="I112" s="322" t="s">
        <v>185</v>
      </c>
      <c r="J112" s="322">
        <v>190</v>
      </c>
      <c r="K112" s="224">
        <f>IFERROR(tbl_AufmassLos1[[#This Row],[Fläche_qm]]*tbl_AufmassLos1[[#This Row],[Reinigungs-tageJahr]],"")</f>
        <v>3030.5</v>
      </c>
      <c r="L112" s="216">
        <f>IFERROR(VLOOKUP(tbl_AufmassLos1[[#This Row],[Reinigungs-gruppe]]&amp;tbl_AufmassLos1[[#This Row],[Reinigungs-tageJahr]],tbl_BasisLos1[],7,FALSE),"")</f>
        <v>0</v>
      </c>
      <c r="M112" s="224" t="str">
        <f>IFERROR(tbl_AufmassLos1[[#This Row],[Fläche_qm_Jahr]]/tbl_AufmassLos1[[#This Row],[qm Leistung pro Stunde]],"")</f>
        <v/>
      </c>
      <c r="N112" s="225">
        <f>IFERROR(VLOOKUP(tbl_AufmassLos1[[#This Row],[Reinigungs-gruppe]]&amp;tbl_AufmassLos1[[#This Row],[Reinigungs-tageJahr]],tbl_BasisLos1[],8,FALSE),"")</f>
        <v>0</v>
      </c>
      <c r="O112" s="226" t="str">
        <f>IFERROR(tbl_AufmassLos1[[#This Row],[StundenJahr]]*tbl_AufmassLos1[[#This Row],[SVS]],"")</f>
        <v/>
      </c>
      <c r="P112" s="227" t="str">
        <f>IFERROR(tbl_AufmassLos1[[#This Row],[PreisJahr]]/12,"")</f>
        <v/>
      </c>
    </row>
    <row r="113" spans="1:16">
      <c r="A113" s="321" t="s">
        <v>631</v>
      </c>
      <c r="B113" s="321" t="s">
        <v>315</v>
      </c>
      <c r="C113" s="321" t="s">
        <v>347</v>
      </c>
      <c r="D113" s="323">
        <v>12</v>
      </c>
      <c r="E113" s="321" t="s">
        <v>449</v>
      </c>
      <c r="F113" s="249">
        <v>5</v>
      </c>
      <c r="G113" s="321" t="s">
        <v>505</v>
      </c>
      <c r="H113" s="324">
        <v>378.2</v>
      </c>
      <c r="I113" s="322" t="s">
        <v>191</v>
      </c>
      <c r="J113" s="322">
        <v>190</v>
      </c>
      <c r="K113" s="224">
        <f>IFERROR(tbl_AufmassLos1[[#This Row],[Fläche_qm]]*tbl_AufmassLos1[[#This Row],[Reinigungs-tageJahr]],"")</f>
        <v>71858</v>
      </c>
      <c r="L113" s="216">
        <f>IFERROR(VLOOKUP(tbl_AufmassLos1[[#This Row],[Reinigungs-gruppe]]&amp;tbl_AufmassLos1[[#This Row],[Reinigungs-tageJahr]],tbl_BasisLos1[],7,FALSE),"")</f>
        <v>0</v>
      </c>
      <c r="M113" s="224" t="str">
        <f>IFERROR(tbl_AufmassLos1[[#This Row],[Fläche_qm_Jahr]]/tbl_AufmassLos1[[#This Row],[qm Leistung pro Stunde]],"")</f>
        <v/>
      </c>
      <c r="N113" s="225">
        <f>IFERROR(VLOOKUP(tbl_AufmassLos1[[#This Row],[Reinigungs-gruppe]]&amp;tbl_AufmassLos1[[#This Row],[Reinigungs-tageJahr]],tbl_BasisLos1[],8,FALSE),"")</f>
        <v>0</v>
      </c>
      <c r="O113" s="226" t="str">
        <f>IFERROR(tbl_AufmassLos1[[#This Row],[StundenJahr]]*tbl_AufmassLos1[[#This Row],[SVS]],"")</f>
        <v/>
      </c>
      <c r="P113" s="227" t="str">
        <f>IFERROR(tbl_AufmassLos1[[#This Row],[PreisJahr]]/12,"")</f>
        <v/>
      </c>
    </row>
    <row r="114" spans="1:16">
      <c r="A114" s="321" t="s">
        <v>631</v>
      </c>
      <c r="B114" s="321" t="s">
        <v>315</v>
      </c>
      <c r="C114" s="321" t="s">
        <v>347</v>
      </c>
      <c r="D114" s="323">
        <v>13</v>
      </c>
      <c r="E114" s="321" t="s">
        <v>450</v>
      </c>
      <c r="F114" s="249">
        <v>5</v>
      </c>
      <c r="G114" s="321" t="s">
        <v>489</v>
      </c>
      <c r="H114" s="324">
        <v>26.16</v>
      </c>
      <c r="I114" s="322" t="s">
        <v>632</v>
      </c>
      <c r="J114" s="322">
        <v>190</v>
      </c>
      <c r="K114" s="224">
        <f>IFERROR(tbl_AufmassLos1[[#This Row],[Fläche_qm]]*tbl_AufmassLos1[[#This Row],[Reinigungs-tageJahr]],"")</f>
        <v>4970.3999999999996</v>
      </c>
      <c r="L114" s="216">
        <f>IFERROR(VLOOKUP(tbl_AufmassLos1[[#This Row],[Reinigungs-gruppe]]&amp;tbl_AufmassLos1[[#This Row],[Reinigungs-tageJahr]],tbl_BasisLos1[],7,FALSE),"")</f>
        <v>0</v>
      </c>
      <c r="M114" s="224" t="str">
        <f>IFERROR(tbl_AufmassLos1[[#This Row],[Fläche_qm_Jahr]]/tbl_AufmassLos1[[#This Row],[qm Leistung pro Stunde]],"")</f>
        <v/>
      </c>
      <c r="N114" s="225">
        <f>IFERROR(VLOOKUP(tbl_AufmassLos1[[#This Row],[Reinigungs-gruppe]]&amp;tbl_AufmassLos1[[#This Row],[Reinigungs-tageJahr]],tbl_BasisLos1[],8,FALSE),"")</f>
        <v>0</v>
      </c>
      <c r="O114" s="226" t="str">
        <f>IFERROR(tbl_AufmassLos1[[#This Row],[StundenJahr]]*tbl_AufmassLos1[[#This Row],[SVS]],"")</f>
        <v/>
      </c>
      <c r="P114" s="227" t="str">
        <f>IFERROR(tbl_AufmassLos1[[#This Row],[PreisJahr]]/12,"")</f>
        <v/>
      </c>
    </row>
    <row r="115" spans="1:16">
      <c r="A115" s="321" t="s">
        <v>631</v>
      </c>
      <c r="B115" s="321" t="s">
        <v>315</v>
      </c>
      <c r="C115" s="321" t="s">
        <v>347</v>
      </c>
      <c r="D115" s="323">
        <v>14</v>
      </c>
      <c r="E115" s="321" t="s">
        <v>447</v>
      </c>
      <c r="F115" s="249">
        <v>5</v>
      </c>
      <c r="G115" s="321" t="s">
        <v>489</v>
      </c>
      <c r="H115" s="324">
        <v>22.27</v>
      </c>
      <c r="I115" s="322" t="s">
        <v>185</v>
      </c>
      <c r="J115" s="322">
        <v>190</v>
      </c>
      <c r="K115" s="224">
        <f>IFERROR(tbl_AufmassLos1[[#This Row],[Fläche_qm]]*tbl_AufmassLos1[[#This Row],[Reinigungs-tageJahr]],"")</f>
        <v>4231.3</v>
      </c>
      <c r="L115" s="216">
        <f>IFERROR(VLOOKUP(tbl_AufmassLos1[[#This Row],[Reinigungs-gruppe]]&amp;tbl_AufmassLos1[[#This Row],[Reinigungs-tageJahr]],tbl_BasisLos1[],7,FALSE),"")</f>
        <v>0</v>
      </c>
      <c r="M115" s="224" t="str">
        <f>IFERROR(tbl_AufmassLos1[[#This Row],[Fläche_qm_Jahr]]/tbl_AufmassLos1[[#This Row],[qm Leistung pro Stunde]],"")</f>
        <v/>
      </c>
      <c r="N115" s="225">
        <f>IFERROR(VLOOKUP(tbl_AufmassLos1[[#This Row],[Reinigungs-gruppe]]&amp;tbl_AufmassLos1[[#This Row],[Reinigungs-tageJahr]],tbl_BasisLos1[],8,FALSE),"")</f>
        <v>0</v>
      </c>
      <c r="O115" s="226" t="str">
        <f>IFERROR(tbl_AufmassLos1[[#This Row],[StundenJahr]]*tbl_AufmassLos1[[#This Row],[SVS]],"")</f>
        <v/>
      </c>
      <c r="P115" s="227" t="str">
        <f>IFERROR(tbl_AufmassLos1[[#This Row],[PreisJahr]]/12,"")</f>
        <v/>
      </c>
    </row>
    <row r="116" spans="1:16">
      <c r="A116" s="321" t="s">
        <v>631</v>
      </c>
      <c r="B116" s="321" t="s">
        <v>315</v>
      </c>
      <c r="C116" s="321" t="s">
        <v>347</v>
      </c>
      <c r="D116" s="323">
        <v>15</v>
      </c>
      <c r="E116" s="321" t="s">
        <v>451</v>
      </c>
      <c r="F116" s="249">
        <v>5</v>
      </c>
      <c r="G116" s="321" t="s">
        <v>489</v>
      </c>
      <c r="H116" s="324">
        <v>13.81</v>
      </c>
      <c r="I116" s="322" t="s">
        <v>185</v>
      </c>
      <c r="J116" s="322">
        <v>190</v>
      </c>
      <c r="K116" s="224">
        <f>IFERROR(tbl_AufmassLos1[[#This Row],[Fläche_qm]]*tbl_AufmassLos1[[#This Row],[Reinigungs-tageJahr]],"")</f>
        <v>2623.9</v>
      </c>
      <c r="L116" s="216">
        <f>IFERROR(VLOOKUP(tbl_AufmassLos1[[#This Row],[Reinigungs-gruppe]]&amp;tbl_AufmassLos1[[#This Row],[Reinigungs-tageJahr]],tbl_BasisLos1[],7,FALSE),"")</f>
        <v>0</v>
      </c>
      <c r="M116" s="224" t="str">
        <f>IFERROR(tbl_AufmassLos1[[#This Row],[Fläche_qm_Jahr]]/tbl_AufmassLos1[[#This Row],[qm Leistung pro Stunde]],"")</f>
        <v/>
      </c>
      <c r="N116" s="225">
        <f>IFERROR(VLOOKUP(tbl_AufmassLos1[[#This Row],[Reinigungs-gruppe]]&amp;tbl_AufmassLos1[[#This Row],[Reinigungs-tageJahr]],tbl_BasisLos1[],8,FALSE),"")</f>
        <v>0</v>
      </c>
      <c r="O116" s="226" t="str">
        <f>IFERROR(tbl_AufmassLos1[[#This Row],[StundenJahr]]*tbl_AufmassLos1[[#This Row],[SVS]],"")</f>
        <v/>
      </c>
      <c r="P116" s="227" t="str">
        <f>IFERROR(tbl_AufmassLos1[[#This Row],[PreisJahr]]/12,"")</f>
        <v/>
      </c>
    </row>
    <row r="117" spans="1:16">
      <c r="A117" s="321" t="s">
        <v>631</v>
      </c>
      <c r="B117" s="321" t="s">
        <v>315</v>
      </c>
      <c r="C117" s="321" t="s">
        <v>347</v>
      </c>
      <c r="D117" s="323">
        <v>16</v>
      </c>
      <c r="E117" s="321" t="s">
        <v>452</v>
      </c>
      <c r="F117" s="249">
        <v>5</v>
      </c>
      <c r="G117" s="321" t="s">
        <v>489</v>
      </c>
      <c r="H117" s="324">
        <v>11.87</v>
      </c>
      <c r="I117" s="322" t="s">
        <v>185</v>
      </c>
      <c r="J117" s="322">
        <v>190</v>
      </c>
      <c r="K117" s="224">
        <f>IFERROR(tbl_AufmassLos1[[#This Row],[Fläche_qm]]*tbl_AufmassLos1[[#This Row],[Reinigungs-tageJahr]],"")</f>
        <v>2255.2999999999997</v>
      </c>
      <c r="L117" s="216">
        <f>IFERROR(VLOOKUP(tbl_AufmassLos1[[#This Row],[Reinigungs-gruppe]]&amp;tbl_AufmassLos1[[#This Row],[Reinigungs-tageJahr]],tbl_BasisLos1[],7,FALSE),"")</f>
        <v>0</v>
      </c>
      <c r="M117" s="224" t="str">
        <f>IFERROR(tbl_AufmassLos1[[#This Row],[Fläche_qm_Jahr]]/tbl_AufmassLos1[[#This Row],[qm Leistung pro Stunde]],"")</f>
        <v/>
      </c>
      <c r="N117" s="225">
        <f>IFERROR(VLOOKUP(tbl_AufmassLos1[[#This Row],[Reinigungs-gruppe]]&amp;tbl_AufmassLos1[[#This Row],[Reinigungs-tageJahr]],tbl_BasisLos1[],8,FALSE),"")</f>
        <v>0</v>
      </c>
      <c r="O117" s="226" t="str">
        <f>IFERROR(tbl_AufmassLos1[[#This Row],[StundenJahr]]*tbl_AufmassLos1[[#This Row],[SVS]],"")</f>
        <v/>
      </c>
      <c r="P117" s="227" t="str">
        <f>IFERROR(tbl_AufmassLos1[[#This Row],[PreisJahr]]/12,"")</f>
        <v/>
      </c>
    </row>
    <row r="118" spans="1:16">
      <c r="A118" s="321" t="s">
        <v>631</v>
      </c>
      <c r="B118" s="321" t="s">
        <v>315</v>
      </c>
      <c r="C118" s="321" t="s">
        <v>375</v>
      </c>
      <c r="D118" s="323">
        <v>9</v>
      </c>
      <c r="E118" s="321" t="s">
        <v>453</v>
      </c>
      <c r="F118" s="249">
        <v>5</v>
      </c>
      <c r="G118" s="321" t="s">
        <v>506</v>
      </c>
      <c r="H118" s="324">
        <v>197.91</v>
      </c>
      <c r="I118" s="322" t="s">
        <v>191</v>
      </c>
      <c r="J118" s="322">
        <v>190</v>
      </c>
      <c r="K118" s="224">
        <f>IFERROR(tbl_AufmassLos1[[#This Row],[Fläche_qm]]*tbl_AufmassLos1[[#This Row],[Reinigungs-tageJahr]],"")</f>
        <v>37602.9</v>
      </c>
      <c r="L118" s="216">
        <f>IFERROR(VLOOKUP(tbl_AufmassLos1[[#This Row],[Reinigungs-gruppe]]&amp;tbl_AufmassLos1[[#This Row],[Reinigungs-tageJahr]],tbl_BasisLos1[],7,FALSE),"")</f>
        <v>0</v>
      </c>
      <c r="M118" s="224" t="str">
        <f>IFERROR(tbl_AufmassLos1[[#This Row],[Fläche_qm_Jahr]]/tbl_AufmassLos1[[#This Row],[qm Leistung pro Stunde]],"")</f>
        <v/>
      </c>
      <c r="N118" s="225">
        <f>IFERROR(VLOOKUP(tbl_AufmassLos1[[#This Row],[Reinigungs-gruppe]]&amp;tbl_AufmassLos1[[#This Row],[Reinigungs-tageJahr]],tbl_BasisLos1[],8,FALSE),"")</f>
        <v>0</v>
      </c>
      <c r="O118" s="226" t="str">
        <f>IFERROR(tbl_AufmassLos1[[#This Row],[StundenJahr]]*tbl_AufmassLos1[[#This Row],[SVS]],"")</f>
        <v/>
      </c>
      <c r="P118" s="227" t="str">
        <f>IFERROR(tbl_AufmassLos1[[#This Row],[PreisJahr]]/12,"")</f>
        <v/>
      </c>
    </row>
    <row r="119" spans="1:16">
      <c r="A119" s="321" t="s">
        <v>631</v>
      </c>
      <c r="B119" s="321" t="s">
        <v>315</v>
      </c>
      <c r="C119" s="321" t="s">
        <v>375</v>
      </c>
      <c r="D119" s="323">
        <v>10</v>
      </c>
      <c r="E119" s="321" t="s">
        <v>454</v>
      </c>
      <c r="F119" s="249" t="s">
        <v>54</v>
      </c>
      <c r="G119" s="321" t="s">
        <v>497</v>
      </c>
      <c r="H119" s="324">
        <v>11.95</v>
      </c>
      <c r="I119" s="322" t="s">
        <v>189</v>
      </c>
      <c r="J119" s="322">
        <v>9</v>
      </c>
      <c r="K119" s="224">
        <f>IFERROR(tbl_AufmassLos1[[#This Row],[Fläche_qm]]*tbl_AufmassLos1[[#This Row],[Reinigungs-tageJahr]],"")</f>
        <v>107.55</v>
      </c>
      <c r="L119" s="216">
        <f>IFERROR(VLOOKUP(tbl_AufmassLos1[[#This Row],[Reinigungs-gruppe]]&amp;tbl_AufmassLos1[[#This Row],[Reinigungs-tageJahr]],tbl_BasisLos1[],7,FALSE),"")</f>
        <v>0</v>
      </c>
      <c r="M119" s="224" t="str">
        <f>IFERROR(tbl_AufmassLos1[[#This Row],[Fläche_qm_Jahr]]/tbl_AufmassLos1[[#This Row],[qm Leistung pro Stunde]],"")</f>
        <v/>
      </c>
      <c r="N119" s="225">
        <f>IFERROR(VLOOKUP(tbl_AufmassLos1[[#This Row],[Reinigungs-gruppe]]&amp;tbl_AufmassLos1[[#This Row],[Reinigungs-tageJahr]],tbl_BasisLos1[],8,FALSE),"")</f>
        <v>0</v>
      </c>
      <c r="O119" s="226" t="str">
        <f>IFERROR(tbl_AufmassLos1[[#This Row],[StundenJahr]]*tbl_AufmassLos1[[#This Row],[SVS]],"")</f>
        <v/>
      </c>
      <c r="P119" s="227" t="str">
        <f>IFERROR(tbl_AufmassLos1[[#This Row],[PreisJahr]]/12,"")</f>
        <v/>
      </c>
    </row>
    <row r="120" spans="1:16">
      <c r="A120" s="321" t="s">
        <v>631</v>
      </c>
      <c r="B120" s="321" t="s">
        <v>315</v>
      </c>
      <c r="C120" s="321" t="s">
        <v>375</v>
      </c>
      <c r="D120" s="323">
        <v>11</v>
      </c>
      <c r="E120" s="321" t="s">
        <v>455</v>
      </c>
      <c r="F120" s="249">
        <v>5</v>
      </c>
      <c r="G120" s="321" t="s">
        <v>497</v>
      </c>
      <c r="H120" s="324">
        <v>11.72</v>
      </c>
      <c r="I120" s="322" t="s">
        <v>185</v>
      </c>
      <c r="J120" s="322">
        <v>190</v>
      </c>
      <c r="K120" s="224">
        <f>IFERROR(tbl_AufmassLos1[[#This Row],[Fläche_qm]]*tbl_AufmassLos1[[#This Row],[Reinigungs-tageJahr]],"")</f>
        <v>2226.8000000000002</v>
      </c>
      <c r="L120" s="216">
        <f>IFERROR(VLOOKUP(tbl_AufmassLos1[[#This Row],[Reinigungs-gruppe]]&amp;tbl_AufmassLos1[[#This Row],[Reinigungs-tageJahr]],tbl_BasisLos1[],7,FALSE),"")</f>
        <v>0</v>
      </c>
      <c r="M120" s="224" t="str">
        <f>IFERROR(tbl_AufmassLos1[[#This Row],[Fläche_qm_Jahr]]/tbl_AufmassLos1[[#This Row],[qm Leistung pro Stunde]],"")</f>
        <v/>
      </c>
      <c r="N120" s="225">
        <f>IFERROR(VLOOKUP(tbl_AufmassLos1[[#This Row],[Reinigungs-gruppe]]&amp;tbl_AufmassLos1[[#This Row],[Reinigungs-tageJahr]],tbl_BasisLos1[],8,FALSE),"")</f>
        <v>0</v>
      </c>
      <c r="O120" s="226" t="str">
        <f>IFERROR(tbl_AufmassLos1[[#This Row],[StundenJahr]]*tbl_AufmassLos1[[#This Row],[SVS]],"")</f>
        <v/>
      </c>
      <c r="P120" s="227" t="str">
        <f>IFERROR(tbl_AufmassLos1[[#This Row],[PreisJahr]]/12,"")</f>
        <v/>
      </c>
    </row>
    <row r="121" spans="1:16">
      <c r="A121" s="321" t="s">
        <v>631</v>
      </c>
      <c r="B121" s="321" t="s">
        <v>315</v>
      </c>
      <c r="C121" s="321" t="s">
        <v>375</v>
      </c>
      <c r="D121" s="323">
        <v>12</v>
      </c>
      <c r="E121" s="321" t="s">
        <v>374</v>
      </c>
      <c r="F121" s="249">
        <v>5</v>
      </c>
      <c r="G121" s="321" t="s">
        <v>489</v>
      </c>
      <c r="H121" s="324">
        <v>10.56</v>
      </c>
      <c r="I121" s="322" t="s">
        <v>187</v>
      </c>
      <c r="J121" s="322">
        <v>190</v>
      </c>
      <c r="K121" s="224">
        <f>IFERROR(tbl_AufmassLos1[[#This Row],[Fläche_qm]]*tbl_AufmassLos1[[#This Row],[Reinigungs-tageJahr]],"")</f>
        <v>2006.4</v>
      </c>
      <c r="L121" s="216">
        <f>IFERROR(VLOOKUP(tbl_AufmassLos1[[#This Row],[Reinigungs-gruppe]]&amp;tbl_AufmassLos1[[#This Row],[Reinigungs-tageJahr]],tbl_BasisLos1[],7,FALSE),"")</f>
        <v>0</v>
      </c>
      <c r="M121" s="224" t="str">
        <f>IFERROR(tbl_AufmassLos1[[#This Row],[Fläche_qm_Jahr]]/tbl_AufmassLos1[[#This Row],[qm Leistung pro Stunde]],"")</f>
        <v/>
      </c>
      <c r="N121" s="225">
        <f>IFERROR(VLOOKUP(tbl_AufmassLos1[[#This Row],[Reinigungs-gruppe]]&amp;tbl_AufmassLos1[[#This Row],[Reinigungs-tageJahr]],tbl_BasisLos1[],8,FALSE),"")</f>
        <v>0</v>
      </c>
      <c r="O121" s="226" t="str">
        <f>IFERROR(tbl_AufmassLos1[[#This Row],[StundenJahr]]*tbl_AufmassLos1[[#This Row],[SVS]],"")</f>
        <v/>
      </c>
      <c r="P121" s="227" t="str">
        <f>IFERROR(tbl_AufmassLos1[[#This Row],[PreisJahr]]/12,"")</f>
        <v/>
      </c>
    </row>
    <row r="122" spans="1:16">
      <c r="A122" s="321" t="s">
        <v>286</v>
      </c>
      <c r="B122" s="321" t="s">
        <v>316</v>
      </c>
      <c r="C122" s="321" t="s">
        <v>347</v>
      </c>
      <c r="D122" s="323">
        <v>1</v>
      </c>
      <c r="E122" s="321" t="s">
        <v>456</v>
      </c>
      <c r="F122" s="249">
        <v>0</v>
      </c>
      <c r="G122" s="321" t="s">
        <v>507</v>
      </c>
      <c r="H122" s="324">
        <v>256.12</v>
      </c>
      <c r="I122" s="322" t="s">
        <v>186</v>
      </c>
      <c r="J122" s="322">
        <v>0</v>
      </c>
      <c r="K122" s="224">
        <f>IFERROR(tbl_AufmassLos1[[#This Row],[Fläche_qm]]*tbl_AufmassLos1[[#This Row],[Reinigungs-tageJahr]],"")</f>
        <v>0</v>
      </c>
      <c r="L122" s="216" t="str">
        <f>IFERROR(VLOOKUP(tbl_AufmassLos1[[#This Row],[Reinigungs-gruppe]]&amp;tbl_AufmassLos1[[#This Row],[Reinigungs-tageJahr]],tbl_BasisLos1[],7,FALSE),"")</f>
        <v/>
      </c>
      <c r="M122" s="224" t="str">
        <f>IFERROR(tbl_AufmassLos1[[#This Row],[Fläche_qm_Jahr]]/tbl_AufmassLos1[[#This Row],[qm Leistung pro Stunde]],"")</f>
        <v/>
      </c>
      <c r="N122" s="225" t="str">
        <f>IFERROR(VLOOKUP(tbl_AufmassLos1[[#This Row],[Reinigungs-gruppe]]&amp;tbl_AufmassLos1[[#This Row],[Reinigungs-tageJahr]],tbl_BasisLos1[],8,FALSE),"")</f>
        <v/>
      </c>
      <c r="O122" s="226" t="str">
        <f>IFERROR(tbl_AufmassLos1[[#This Row],[StundenJahr]]*tbl_AufmassLos1[[#This Row],[SVS]],"")</f>
        <v/>
      </c>
      <c r="P122" s="227" t="str">
        <f>IFERROR(tbl_AufmassLos1[[#This Row],[PreisJahr]]/12,"")</f>
        <v/>
      </c>
    </row>
    <row r="123" spans="1:16">
      <c r="A123" s="321" t="s">
        <v>286</v>
      </c>
      <c r="B123" s="321" t="s">
        <v>316</v>
      </c>
      <c r="C123" s="321" t="s">
        <v>347</v>
      </c>
      <c r="D123" s="323">
        <v>2</v>
      </c>
      <c r="E123" s="321" t="s">
        <v>457</v>
      </c>
      <c r="F123" s="249">
        <v>0</v>
      </c>
      <c r="G123" s="321" t="s">
        <v>507</v>
      </c>
      <c r="H123" s="324">
        <v>50</v>
      </c>
      <c r="I123" s="322" t="s">
        <v>186</v>
      </c>
      <c r="J123" s="322">
        <v>0</v>
      </c>
      <c r="K123" s="224">
        <f>IFERROR(tbl_AufmassLos1[[#This Row],[Fläche_qm]]*tbl_AufmassLos1[[#This Row],[Reinigungs-tageJahr]],"")</f>
        <v>0</v>
      </c>
      <c r="L123" s="216" t="str">
        <f>IFERROR(VLOOKUP(tbl_AufmassLos1[[#This Row],[Reinigungs-gruppe]]&amp;tbl_AufmassLos1[[#This Row],[Reinigungs-tageJahr]],tbl_BasisLos1[],7,FALSE),"")</f>
        <v/>
      </c>
      <c r="M123" s="224" t="str">
        <f>IFERROR(tbl_AufmassLos1[[#This Row],[Fläche_qm_Jahr]]/tbl_AufmassLos1[[#This Row],[qm Leistung pro Stunde]],"")</f>
        <v/>
      </c>
      <c r="N123" s="225" t="str">
        <f>IFERROR(VLOOKUP(tbl_AufmassLos1[[#This Row],[Reinigungs-gruppe]]&amp;tbl_AufmassLos1[[#This Row],[Reinigungs-tageJahr]],tbl_BasisLos1[],8,FALSE),"")</f>
        <v/>
      </c>
      <c r="O123" s="226" t="str">
        <f>IFERROR(tbl_AufmassLos1[[#This Row],[StundenJahr]]*tbl_AufmassLos1[[#This Row],[SVS]],"")</f>
        <v/>
      </c>
      <c r="P123" s="227" t="str">
        <f>IFERROR(tbl_AufmassLos1[[#This Row],[PreisJahr]]/12,"")</f>
        <v/>
      </c>
    </row>
    <row r="124" spans="1:16">
      <c r="A124" s="321" t="s">
        <v>286</v>
      </c>
      <c r="B124" s="321" t="s">
        <v>316</v>
      </c>
      <c r="C124" s="321" t="s">
        <v>347</v>
      </c>
      <c r="D124" s="323">
        <v>3</v>
      </c>
      <c r="E124" s="321" t="s">
        <v>458</v>
      </c>
      <c r="F124" s="249">
        <v>1</v>
      </c>
      <c r="G124" s="321" t="s">
        <v>498</v>
      </c>
      <c r="H124" s="324">
        <v>41.8</v>
      </c>
      <c r="I124" s="322" t="s">
        <v>188</v>
      </c>
      <c r="J124" s="322">
        <v>52</v>
      </c>
      <c r="K124" s="224">
        <f>IFERROR(tbl_AufmassLos1[[#This Row],[Fläche_qm]]*tbl_AufmassLos1[[#This Row],[Reinigungs-tageJahr]],"")</f>
        <v>2173.6</v>
      </c>
      <c r="L124" s="216">
        <f>IFERROR(VLOOKUP(tbl_AufmassLos1[[#This Row],[Reinigungs-gruppe]]&amp;tbl_AufmassLos1[[#This Row],[Reinigungs-tageJahr]],tbl_BasisLos1[],7,FALSE),"")</f>
        <v>0</v>
      </c>
      <c r="M124" s="224" t="str">
        <f>IFERROR(tbl_AufmassLos1[[#This Row],[Fläche_qm_Jahr]]/tbl_AufmassLos1[[#This Row],[qm Leistung pro Stunde]],"")</f>
        <v/>
      </c>
      <c r="N124" s="225">
        <f>IFERROR(VLOOKUP(tbl_AufmassLos1[[#This Row],[Reinigungs-gruppe]]&amp;tbl_AufmassLos1[[#This Row],[Reinigungs-tageJahr]],tbl_BasisLos1[],8,FALSE),"")</f>
        <v>0</v>
      </c>
      <c r="O124" s="226" t="str">
        <f>IFERROR(tbl_AufmassLos1[[#This Row],[StundenJahr]]*tbl_AufmassLos1[[#This Row],[SVS]],"")</f>
        <v/>
      </c>
      <c r="P124" s="227" t="str">
        <f>IFERROR(tbl_AufmassLos1[[#This Row],[PreisJahr]]/12,"")</f>
        <v/>
      </c>
    </row>
    <row r="125" spans="1:16">
      <c r="A125" s="321" t="s">
        <v>634</v>
      </c>
      <c r="B125" s="321" t="s">
        <v>316</v>
      </c>
      <c r="C125" s="321" t="s">
        <v>347</v>
      </c>
      <c r="D125" s="323">
        <v>4</v>
      </c>
      <c r="E125" s="321" t="s">
        <v>459</v>
      </c>
      <c r="F125" s="249">
        <v>7</v>
      </c>
      <c r="G125" s="321" t="s">
        <v>489</v>
      </c>
      <c r="H125" s="324">
        <v>8.5</v>
      </c>
      <c r="I125" s="322" t="s">
        <v>190</v>
      </c>
      <c r="J125" s="322">
        <v>365</v>
      </c>
      <c r="K125" s="224">
        <f>IFERROR(tbl_AufmassLos1[[#This Row],[Fläche_qm]]*tbl_AufmassLos1[[#This Row],[Reinigungs-tageJahr]],"")</f>
        <v>3102.5</v>
      </c>
      <c r="L125" s="216">
        <f>IFERROR(VLOOKUP(tbl_AufmassLos1[[#This Row],[Reinigungs-gruppe]]&amp;tbl_AufmassLos1[[#This Row],[Reinigungs-tageJahr]],tbl_BasisLos1[],7,FALSE),"")</f>
        <v>0</v>
      </c>
      <c r="M125" s="224" t="str">
        <f>IFERROR(tbl_AufmassLos1[[#This Row],[Fläche_qm_Jahr]]/tbl_AufmassLos1[[#This Row],[qm Leistung pro Stunde]],"")</f>
        <v/>
      </c>
      <c r="N125" s="225">
        <f>IFERROR(VLOOKUP(tbl_AufmassLos1[[#This Row],[Reinigungs-gruppe]]&amp;tbl_AufmassLos1[[#This Row],[Reinigungs-tageJahr]],tbl_BasisLos1[],8,FALSE),"")</f>
        <v>0</v>
      </c>
      <c r="O125" s="226" t="str">
        <f>IFERROR(tbl_AufmassLos1[[#This Row],[StundenJahr]]*tbl_AufmassLos1[[#This Row],[SVS]],"")</f>
        <v/>
      </c>
      <c r="P125" s="227" t="str">
        <f>IFERROR(tbl_AufmassLos1[[#This Row],[PreisJahr]]/12,"")</f>
        <v/>
      </c>
    </row>
    <row r="126" spans="1:16">
      <c r="A126" s="321" t="s">
        <v>634</v>
      </c>
      <c r="B126" s="321" t="s">
        <v>316</v>
      </c>
      <c r="C126" s="321" t="s">
        <v>347</v>
      </c>
      <c r="D126" s="323">
        <v>5</v>
      </c>
      <c r="E126" s="321" t="s">
        <v>460</v>
      </c>
      <c r="F126" s="249">
        <v>7</v>
      </c>
      <c r="G126" s="321" t="s">
        <v>489</v>
      </c>
      <c r="H126" s="324">
        <v>8.5</v>
      </c>
      <c r="I126" s="322" t="s">
        <v>190</v>
      </c>
      <c r="J126" s="322">
        <v>365</v>
      </c>
      <c r="K126" s="224">
        <f>IFERROR(tbl_AufmassLos1[[#This Row],[Fläche_qm]]*tbl_AufmassLos1[[#This Row],[Reinigungs-tageJahr]],"")</f>
        <v>3102.5</v>
      </c>
      <c r="L126" s="216">
        <f>IFERROR(VLOOKUP(tbl_AufmassLos1[[#This Row],[Reinigungs-gruppe]]&amp;tbl_AufmassLos1[[#This Row],[Reinigungs-tageJahr]],tbl_BasisLos1[],7,FALSE),"")</f>
        <v>0</v>
      </c>
      <c r="M126" s="224" t="str">
        <f>IFERROR(tbl_AufmassLos1[[#This Row],[Fläche_qm_Jahr]]/tbl_AufmassLos1[[#This Row],[qm Leistung pro Stunde]],"")</f>
        <v/>
      </c>
      <c r="N126" s="225">
        <f>IFERROR(VLOOKUP(tbl_AufmassLos1[[#This Row],[Reinigungs-gruppe]]&amp;tbl_AufmassLos1[[#This Row],[Reinigungs-tageJahr]],tbl_BasisLos1[],8,FALSE),"")</f>
        <v>0</v>
      </c>
      <c r="O126" s="226" t="str">
        <f>IFERROR(tbl_AufmassLos1[[#This Row],[StundenJahr]]*tbl_AufmassLos1[[#This Row],[SVS]],"")</f>
        <v/>
      </c>
      <c r="P126" s="227" t="str">
        <f>IFERROR(tbl_AufmassLos1[[#This Row],[PreisJahr]]/12,"")</f>
        <v/>
      </c>
    </row>
    <row r="127" spans="1:16">
      <c r="A127" s="321" t="s">
        <v>634</v>
      </c>
      <c r="B127" s="321" t="s">
        <v>316</v>
      </c>
      <c r="C127" s="321" t="s">
        <v>347</v>
      </c>
      <c r="D127" s="323">
        <v>6</v>
      </c>
      <c r="E127" s="321" t="s">
        <v>461</v>
      </c>
      <c r="F127" s="249">
        <v>7</v>
      </c>
      <c r="G127" s="321" t="s">
        <v>489</v>
      </c>
      <c r="H127" s="324">
        <v>8.9</v>
      </c>
      <c r="I127" s="322" t="s">
        <v>190</v>
      </c>
      <c r="J127" s="322">
        <v>365</v>
      </c>
      <c r="K127" s="224">
        <f>IFERROR(tbl_AufmassLos1[[#This Row],[Fläche_qm]]*tbl_AufmassLos1[[#This Row],[Reinigungs-tageJahr]],"")</f>
        <v>3248.5</v>
      </c>
      <c r="L127" s="216">
        <f>IFERROR(VLOOKUP(tbl_AufmassLos1[[#This Row],[Reinigungs-gruppe]]&amp;tbl_AufmassLos1[[#This Row],[Reinigungs-tageJahr]],tbl_BasisLos1[],7,FALSE),"")</f>
        <v>0</v>
      </c>
      <c r="M127" s="224" t="str">
        <f>IFERROR(tbl_AufmassLos1[[#This Row],[Fläche_qm_Jahr]]/tbl_AufmassLos1[[#This Row],[qm Leistung pro Stunde]],"")</f>
        <v/>
      </c>
      <c r="N127" s="225">
        <f>IFERROR(VLOOKUP(tbl_AufmassLos1[[#This Row],[Reinigungs-gruppe]]&amp;tbl_AufmassLos1[[#This Row],[Reinigungs-tageJahr]],tbl_BasisLos1[],8,FALSE),"")</f>
        <v>0</v>
      </c>
      <c r="O127" s="226" t="str">
        <f>IFERROR(tbl_AufmassLos1[[#This Row],[StundenJahr]]*tbl_AufmassLos1[[#This Row],[SVS]],"")</f>
        <v/>
      </c>
      <c r="P127" s="227" t="str">
        <f>IFERROR(tbl_AufmassLos1[[#This Row],[PreisJahr]]/12,"")</f>
        <v/>
      </c>
    </row>
    <row r="128" spans="1:16">
      <c r="A128" s="321" t="s">
        <v>634</v>
      </c>
      <c r="B128" s="321" t="s">
        <v>316</v>
      </c>
      <c r="C128" s="321" t="s">
        <v>347</v>
      </c>
      <c r="D128" s="323">
        <v>7</v>
      </c>
      <c r="E128" s="321" t="s">
        <v>462</v>
      </c>
      <c r="F128" s="249">
        <v>0</v>
      </c>
      <c r="G128" s="321" t="s">
        <v>498</v>
      </c>
      <c r="H128" s="324">
        <v>15</v>
      </c>
      <c r="I128" s="322" t="s">
        <v>187</v>
      </c>
      <c r="J128" s="322">
        <v>0</v>
      </c>
      <c r="K128" s="224">
        <f>IFERROR(tbl_AufmassLos1[[#This Row],[Fläche_qm]]*tbl_AufmassLos1[[#This Row],[Reinigungs-tageJahr]],"")</f>
        <v>0</v>
      </c>
      <c r="L128" s="216" t="str">
        <f>IFERROR(VLOOKUP(tbl_AufmassLos1[[#This Row],[Reinigungs-gruppe]]&amp;tbl_AufmassLos1[[#This Row],[Reinigungs-tageJahr]],tbl_BasisLos1[],7,FALSE),"")</f>
        <v/>
      </c>
      <c r="M128" s="224" t="str">
        <f>IFERROR(tbl_AufmassLos1[[#This Row],[Fläche_qm_Jahr]]/tbl_AufmassLos1[[#This Row],[qm Leistung pro Stunde]],"")</f>
        <v/>
      </c>
      <c r="N128" s="225" t="str">
        <f>IFERROR(VLOOKUP(tbl_AufmassLos1[[#This Row],[Reinigungs-gruppe]]&amp;tbl_AufmassLos1[[#This Row],[Reinigungs-tageJahr]],tbl_BasisLos1[],8,FALSE),"")</f>
        <v/>
      </c>
      <c r="O128" s="226" t="str">
        <f>IFERROR(tbl_AufmassLos1[[#This Row],[StundenJahr]]*tbl_AufmassLos1[[#This Row],[SVS]],"")</f>
        <v/>
      </c>
      <c r="P128" s="227" t="str">
        <f>IFERROR(tbl_AufmassLos1[[#This Row],[PreisJahr]]/12,"")</f>
        <v/>
      </c>
    </row>
    <row r="129" spans="1:16">
      <c r="A129" s="321" t="s">
        <v>286</v>
      </c>
      <c r="B129" s="321" t="s">
        <v>316</v>
      </c>
      <c r="C129" s="321" t="s">
        <v>375</v>
      </c>
      <c r="D129" s="323">
        <v>8</v>
      </c>
      <c r="E129" s="321" t="s">
        <v>463</v>
      </c>
      <c r="F129" s="249">
        <v>0</v>
      </c>
      <c r="G129" s="321" t="s">
        <v>508</v>
      </c>
      <c r="H129" s="324">
        <v>5</v>
      </c>
      <c r="I129" s="322" t="s">
        <v>188</v>
      </c>
      <c r="J129" s="322">
        <v>0</v>
      </c>
      <c r="K129" s="224">
        <f>IFERROR(tbl_AufmassLos1[[#This Row],[Fläche_qm]]*tbl_AufmassLos1[[#This Row],[Reinigungs-tageJahr]],"")</f>
        <v>0</v>
      </c>
      <c r="L129" s="216" t="str">
        <f>IFERROR(VLOOKUP(tbl_AufmassLos1[[#This Row],[Reinigungs-gruppe]]&amp;tbl_AufmassLos1[[#This Row],[Reinigungs-tageJahr]],tbl_BasisLos1[],7,FALSE),"")</f>
        <v/>
      </c>
      <c r="M129" s="224" t="str">
        <f>IFERROR(tbl_AufmassLos1[[#This Row],[Fläche_qm_Jahr]]/tbl_AufmassLos1[[#This Row],[qm Leistung pro Stunde]],"")</f>
        <v/>
      </c>
      <c r="N129" s="225" t="str">
        <f>IFERROR(VLOOKUP(tbl_AufmassLos1[[#This Row],[Reinigungs-gruppe]]&amp;tbl_AufmassLos1[[#This Row],[Reinigungs-tageJahr]],tbl_BasisLos1[],8,FALSE),"")</f>
        <v/>
      </c>
      <c r="O129" s="226" t="str">
        <f>IFERROR(tbl_AufmassLos1[[#This Row],[StundenJahr]]*tbl_AufmassLos1[[#This Row],[SVS]],"")</f>
        <v/>
      </c>
      <c r="P129" s="227" t="str">
        <f>IFERROR(tbl_AufmassLos1[[#This Row],[PreisJahr]]/12,"")</f>
        <v/>
      </c>
    </row>
    <row r="130" spans="1:16">
      <c r="A130" s="321" t="s">
        <v>286</v>
      </c>
      <c r="B130" s="321" t="s">
        <v>316</v>
      </c>
      <c r="C130" s="321" t="s">
        <v>375</v>
      </c>
      <c r="D130" s="323">
        <v>9</v>
      </c>
      <c r="E130" s="321" t="s">
        <v>464</v>
      </c>
      <c r="F130" s="249">
        <v>0</v>
      </c>
      <c r="G130" s="321" t="s">
        <v>508</v>
      </c>
      <c r="H130" s="324">
        <v>30</v>
      </c>
      <c r="I130" s="322" t="s">
        <v>188</v>
      </c>
      <c r="J130" s="322">
        <v>0</v>
      </c>
      <c r="K130" s="224">
        <f>IFERROR(tbl_AufmassLos1[[#This Row],[Fläche_qm]]*tbl_AufmassLos1[[#This Row],[Reinigungs-tageJahr]],"")</f>
        <v>0</v>
      </c>
      <c r="L130" s="216" t="str">
        <f>IFERROR(VLOOKUP(tbl_AufmassLos1[[#This Row],[Reinigungs-gruppe]]&amp;tbl_AufmassLos1[[#This Row],[Reinigungs-tageJahr]],tbl_BasisLos1[],7,FALSE),"")</f>
        <v/>
      </c>
      <c r="M130" s="224" t="str">
        <f>IFERROR(tbl_AufmassLos1[[#This Row],[Fläche_qm_Jahr]]/tbl_AufmassLos1[[#This Row],[qm Leistung pro Stunde]],"")</f>
        <v/>
      </c>
      <c r="N130" s="225" t="str">
        <f>IFERROR(VLOOKUP(tbl_AufmassLos1[[#This Row],[Reinigungs-gruppe]]&amp;tbl_AufmassLos1[[#This Row],[Reinigungs-tageJahr]],tbl_BasisLos1[],8,FALSE),"")</f>
        <v/>
      </c>
      <c r="O130" s="226" t="str">
        <f>IFERROR(tbl_AufmassLos1[[#This Row],[StundenJahr]]*tbl_AufmassLos1[[#This Row],[SVS]],"")</f>
        <v/>
      </c>
      <c r="P130" s="227" t="str">
        <f>IFERROR(tbl_AufmassLos1[[#This Row],[PreisJahr]]/12,"")</f>
        <v/>
      </c>
    </row>
    <row r="131" spans="1:16">
      <c r="A131" s="321" t="s">
        <v>318</v>
      </c>
      <c r="B131" s="321" t="s">
        <v>317</v>
      </c>
      <c r="C131" s="321" t="s">
        <v>347</v>
      </c>
      <c r="D131" s="323">
        <v>1</v>
      </c>
      <c r="E131" s="321" t="s">
        <v>465</v>
      </c>
      <c r="F131" s="249">
        <v>1</v>
      </c>
      <c r="G131" s="321" t="s">
        <v>497</v>
      </c>
      <c r="H131" s="324">
        <v>31.05</v>
      </c>
      <c r="I131" s="322" t="s">
        <v>183</v>
      </c>
      <c r="J131" s="322">
        <v>52</v>
      </c>
      <c r="K131" s="224">
        <f>IFERROR(tbl_AufmassLos1[[#This Row],[Fläche_qm]]*tbl_AufmassLos1[[#This Row],[Reinigungs-tageJahr]],"")</f>
        <v>1614.6000000000001</v>
      </c>
      <c r="L131" s="216">
        <f>IFERROR(VLOOKUP(tbl_AufmassLos1[[#This Row],[Reinigungs-gruppe]]&amp;tbl_AufmassLos1[[#This Row],[Reinigungs-tageJahr]],tbl_BasisLos1[],7,FALSE),"")</f>
        <v>0</v>
      </c>
      <c r="M131" s="224" t="str">
        <f>IFERROR(tbl_AufmassLos1[[#This Row],[Fläche_qm_Jahr]]/tbl_AufmassLos1[[#This Row],[qm Leistung pro Stunde]],"")</f>
        <v/>
      </c>
      <c r="N131" s="225">
        <f>IFERROR(VLOOKUP(tbl_AufmassLos1[[#This Row],[Reinigungs-gruppe]]&amp;tbl_AufmassLos1[[#This Row],[Reinigungs-tageJahr]],tbl_BasisLos1[],8,FALSE),"")</f>
        <v>0</v>
      </c>
      <c r="O131" s="226" t="str">
        <f>IFERROR(tbl_AufmassLos1[[#This Row],[StundenJahr]]*tbl_AufmassLos1[[#This Row],[SVS]],"")</f>
        <v/>
      </c>
      <c r="P131" s="227" t="str">
        <f>IFERROR(tbl_AufmassLos1[[#This Row],[PreisJahr]]/12,"")</f>
        <v/>
      </c>
    </row>
    <row r="132" spans="1:16">
      <c r="A132" s="321" t="s">
        <v>318</v>
      </c>
      <c r="B132" s="321" t="s">
        <v>317</v>
      </c>
      <c r="C132" s="321" t="s">
        <v>347</v>
      </c>
      <c r="D132" s="323">
        <v>2</v>
      </c>
      <c r="E132" s="321" t="s">
        <v>466</v>
      </c>
      <c r="F132" s="249" t="s">
        <v>54</v>
      </c>
      <c r="G132" s="321" t="s">
        <v>509</v>
      </c>
      <c r="H132" s="324">
        <v>16.71</v>
      </c>
      <c r="I132" s="322" t="s">
        <v>245</v>
      </c>
      <c r="J132" s="322">
        <v>12</v>
      </c>
      <c r="K132" s="224">
        <f>IFERROR(tbl_AufmassLos1[[#This Row],[Fläche_qm]]*tbl_AufmassLos1[[#This Row],[Reinigungs-tageJahr]],"")</f>
        <v>200.52</v>
      </c>
      <c r="L132" s="216">
        <f>IFERROR(VLOOKUP(tbl_AufmassLos1[[#This Row],[Reinigungs-gruppe]]&amp;tbl_AufmassLos1[[#This Row],[Reinigungs-tageJahr]],tbl_BasisLos1[],7,FALSE),"")</f>
        <v>0</v>
      </c>
      <c r="M132" s="224" t="str">
        <f>IFERROR(tbl_AufmassLos1[[#This Row],[Fläche_qm_Jahr]]/tbl_AufmassLos1[[#This Row],[qm Leistung pro Stunde]],"")</f>
        <v/>
      </c>
      <c r="N132" s="225">
        <f>IFERROR(VLOOKUP(tbl_AufmassLos1[[#This Row],[Reinigungs-gruppe]]&amp;tbl_AufmassLos1[[#This Row],[Reinigungs-tageJahr]],tbl_BasisLos1[],8,FALSE),"")</f>
        <v>0</v>
      </c>
      <c r="O132" s="226" t="str">
        <f>IFERROR(tbl_AufmassLos1[[#This Row],[StundenJahr]]*tbl_AufmassLos1[[#This Row],[SVS]],"")</f>
        <v/>
      </c>
      <c r="P132" s="227" t="str">
        <f>IFERROR(tbl_AufmassLos1[[#This Row],[PreisJahr]]/12,"")</f>
        <v/>
      </c>
    </row>
    <row r="133" spans="1:16">
      <c r="A133" s="321" t="s">
        <v>318</v>
      </c>
      <c r="B133" s="321" t="s">
        <v>317</v>
      </c>
      <c r="C133" s="321" t="s">
        <v>347</v>
      </c>
      <c r="D133" s="323">
        <v>3</v>
      </c>
      <c r="E133" s="321" t="s">
        <v>467</v>
      </c>
      <c r="F133" s="249" t="s">
        <v>54</v>
      </c>
      <c r="G133" s="321" t="s">
        <v>509</v>
      </c>
      <c r="H133" s="324">
        <v>7.06</v>
      </c>
      <c r="I133" s="322" t="s">
        <v>189</v>
      </c>
      <c r="J133" s="322">
        <v>12</v>
      </c>
      <c r="K133" s="224">
        <f>IFERROR(tbl_AufmassLos1[[#This Row],[Fläche_qm]]*tbl_AufmassLos1[[#This Row],[Reinigungs-tageJahr]],"")</f>
        <v>84.72</v>
      </c>
      <c r="L133" s="216">
        <f>IFERROR(VLOOKUP(tbl_AufmassLos1[[#This Row],[Reinigungs-gruppe]]&amp;tbl_AufmassLos1[[#This Row],[Reinigungs-tageJahr]],tbl_BasisLos1[],7,FALSE),"")</f>
        <v>0</v>
      </c>
      <c r="M133" s="224" t="str">
        <f>IFERROR(tbl_AufmassLos1[[#This Row],[Fläche_qm_Jahr]]/tbl_AufmassLos1[[#This Row],[qm Leistung pro Stunde]],"")</f>
        <v/>
      </c>
      <c r="N133" s="225">
        <f>IFERROR(VLOOKUP(tbl_AufmassLos1[[#This Row],[Reinigungs-gruppe]]&amp;tbl_AufmassLos1[[#This Row],[Reinigungs-tageJahr]],tbl_BasisLos1[],8,FALSE),"")</f>
        <v>0</v>
      </c>
      <c r="O133" s="226" t="str">
        <f>IFERROR(tbl_AufmassLos1[[#This Row],[StundenJahr]]*tbl_AufmassLos1[[#This Row],[SVS]],"")</f>
        <v/>
      </c>
      <c r="P133" s="227" t="str">
        <f>IFERROR(tbl_AufmassLos1[[#This Row],[PreisJahr]]/12,"")</f>
        <v/>
      </c>
    </row>
    <row r="134" spans="1:16">
      <c r="A134" s="321" t="s">
        <v>318</v>
      </c>
      <c r="B134" s="321" t="s">
        <v>317</v>
      </c>
      <c r="C134" s="321" t="s">
        <v>347</v>
      </c>
      <c r="D134" s="323">
        <v>4</v>
      </c>
      <c r="E134" s="321" t="s">
        <v>468</v>
      </c>
      <c r="F134" s="249">
        <v>1</v>
      </c>
      <c r="G134" s="321" t="s">
        <v>509</v>
      </c>
      <c r="H134" s="324">
        <v>6.65</v>
      </c>
      <c r="I134" s="322" t="s">
        <v>185</v>
      </c>
      <c r="J134" s="322">
        <v>52</v>
      </c>
      <c r="K134" s="224">
        <f>IFERROR(tbl_AufmassLos1[[#This Row],[Fläche_qm]]*tbl_AufmassLos1[[#This Row],[Reinigungs-tageJahr]],"")</f>
        <v>345.8</v>
      </c>
      <c r="L134" s="216">
        <f>IFERROR(VLOOKUP(tbl_AufmassLos1[[#This Row],[Reinigungs-gruppe]]&amp;tbl_AufmassLos1[[#This Row],[Reinigungs-tageJahr]],tbl_BasisLos1[],7,FALSE),"")</f>
        <v>0</v>
      </c>
      <c r="M134" s="224" t="str">
        <f>IFERROR(tbl_AufmassLos1[[#This Row],[Fläche_qm_Jahr]]/tbl_AufmassLos1[[#This Row],[qm Leistung pro Stunde]],"")</f>
        <v/>
      </c>
      <c r="N134" s="225">
        <f>IFERROR(VLOOKUP(tbl_AufmassLos1[[#This Row],[Reinigungs-gruppe]]&amp;tbl_AufmassLos1[[#This Row],[Reinigungs-tageJahr]],tbl_BasisLos1[],8,FALSE),"")</f>
        <v>0</v>
      </c>
      <c r="O134" s="226" t="str">
        <f>IFERROR(tbl_AufmassLos1[[#This Row],[StundenJahr]]*tbl_AufmassLos1[[#This Row],[SVS]],"")</f>
        <v/>
      </c>
      <c r="P134" s="227" t="str">
        <f>IFERROR(tbl_AufmassLos1[[#This Row],[PreisJahr]]/12,"")</f>
        <v/>
      </c>
    </row>
    <row r="135" spans="1:16">
      <c r="A135" s="321" t="s">
        <v>318</v>
      </c>
      <c r="B135" s="321" t="s">
        <v>317</v>
      </c>
      <c r="C135" s="321" t="s">
        <v>347</v>
      </c>
      <c r="D135" s="323">
        <v>5</v>
      </c>
      <c r="E135" s="321" t="s">
        <v>448</v>
      </c>
      <c r="F135" s="249">
        <v>1</v>
      </c>
      <c r="G135" s="321" t="s">
        <v>509</v>
      </c>
      <c r="H135" s="324">
        <v>8.67</v>
      </c>
      <c r="I135" s="322" t="s">
        <v>185</v>
      </c>
      <c r="J135" s="322">
        <v>52</v>
      </c>
      <c r="K135" s="224">
        <f>IFERROR(tbl_AufmassLos1[[#This Row],[Fläche_qm]]*tbl_AufmassLos1[[#This Row],[Reinigungs-tageJahr]],"")</f>
        <v>450.84</v>
      </c>
      <c r="L135" s="216">
        <f>IFERROR(VLOOKUP(tbl_AufmassLos1[[#This Row],[Reinigungs-gruppe]]&amp;tbl_AufmassLos1[[#This Row],[Reinigungs-tageJahr]],tbl_BasisLos1[],7,FALSE),"")</f>
        <v>0</v>
      </c>
      <c r="M135" s="224" t="str">
        <f>IFERROR(tbl_AufmassLos1[[#This Row],[Fläche_qm_Jahr]]/tbl_AufmassLos1[[#This Row],[qm Leistung pro Stunde]],"")</f>
        <v/>
      </c>
      <c r="N135" s="225">
        <f>IFERROR(VLOOKUP(tbl_AufmassLos1[[#This Row],[Reinigungs-gruppe]]&amp;tbl_AufmassLos1[[#This Row],[Reinigungs-tageJahr]],tbl_BasisLos1[],8,FALSE),"")</f>
        <v>0</v>
      </c>
      <c r="O135" s="226" t="str">
        <f>IFERROR(tbl_AufmassLos1[[#This Row],[StundenJahr]]*tbl_AufmassLos1[[#This Row],[SVS]],"")</f>
        <v/>
      </c>
      <c r="P135" s="227" t="str">
        <f>IFERROR(tbl_AufmassLos1[[#This Row],[PreisJahr]]/12,"")</f>
        <v/>
      </c>
    </row>
    <row r="136" spans="1:16">
      <c r="A136" s="321" t="s">
        <v>318</v>
      </c>
      <c r="B136" s="321" t="s">
        <v>317</v>
      </c>
      <c r="C136" s="321" t="s">
        <v>347</v>
      </c>
      <c r="D136" s="323">
        <v>6</v>
      </c>
      <c r="E136" s="321" t="s">
        <v>469</v>
      </c>
      <c r="F136" s="249">
        <v>1</v>
      </c>
      <c r="G136" s="321" t="s">
        <v>509</v>
      </c>
      <c r="H136" s="324">
        <v>6.36</v>
      </c>
      <c r="I136" s="322" t="s">
        <v>185</v>
      </c>
      <c r="J136" s="322">
        <v>52</v>
      </c>
      <c r="K136" s="224">
        <f>IFERROR(tbl_AufmassLos1[[#This Row],[Fläche_qm]]*tbl_AufmassLos1[[#This Row],[Reinigungs-tageJahr]],"")</f>
        <v>330.72</v>
      </c>
      <c r="L136" s="216">
        <f>IFERROR(VLOOKUP(tbl_AufmassLos1[[#This Row],[Reinigungs-gruppe]]&amp;tbl_AufmassLos1[[#This Row],[Reinigungs-tageJahr]],tbl_BasisLos1[],7,FALSE),"")</f>
        <v>0</v>
      </c>
      <c r="M136" s="224" t="str">
        <f>IFERROR(tbl_AufmassLos1[[#This Row],[Fläche_qm_Jahr]]/tbl_AufmassLos1[[#This Row],[qm Leistung pro Stunde]],"")</f>
        <v/>
      </c>
      <c r="N136" s="225">
        <f>IFERROR(VLOOKUP(tbl_AufmassLos1[[#This Row],[Reinigungs-gruppe]]&amp;tbl_AufmassLos1[[#This Row],[Reinigungs-tageJahr]],tbl_BasisLos1[],8,FALSE),"")</f>
        <v>0</v>
      </c>
      <c r="O136" s="226" t="str">
        <f>IFERROR(tbl_AufmassLos1[[#This Row],[StundenJahr]]*tbl_AufmassLos1[[#This Row],[SVS]],"")</f>
        <v/>
      </c>
      <c r="P136" s="227" t="str">
        <f>IFERROR(tbl_AufmassLos1[[#This Row],[PreisJahr]]/12,"")</f>
        <v/>
      </c>
    </row>
    <row r="137" spans="1:16">
      <c r="A137" s="321" t="s">
        <v>318</v>
      </c>
      <c r="B137" s="321" t="s">
        <v>317</v>
      </c>
      <c r="C137" s="321" t="s">
        <v>347</v>
      </c>
      <c r="D137" s="323">
        <v>7</v>
      </c>
      <c r="E137" s="321" t="s">
        <v>446</v>
      </c>
      <c r="F137" s="249">
        <v>1</v>
      </c>
      <c r="G137" s="321" t="s">
        <v>509</v>
      </c>
      <c r="H137" s="324">
        <v>3.63</v>
      </c>
      <c r="I137" s="322" t="s">
        <v>185</v>
      </c>
      <c r="J137" s="322">
        <v>52</v>
      </c>
      <c r="K137" s="224">
        <f>IFERROR(tbl_AufmassLos1[[#This Row],[Fläche_qm]]*tbl_AufmassLos1[[#This Row],[Reinigungs-tageJahr]],"")</f>
        <v>188.76</v>
      </c>
      <c r="L137" s="216">
        <f>IFERROR(VLOOKUP(tbl_AufmassLos1[[#This Row],[Reinigungs-gruppe]]&amp;tbl_AufmassLos1[[#This Row],[Reinigungs-tageJahr]],tbl_BasisLos1[],7,FALSE),"")</f>
        <v>0</v>
      </c>
      <c r="M137" s="224" t="str">
        <f>IFERROR(tbl_AufmassLos1[[#This Row],[Fläche_qm_Jahr]]/tbl_AufmassLos1[[#This Row],[qm Leistung pro Stunde]],"")</f>
        <v/>
      </c>
      <c r="N137" s="225">
        <f>IFERROR(VLOOKUP(tbl_AufmassLos1[[#This Row],[Reinigungs-gruppe]]&amp;tbl_AufmassLos1[[#This Row],[Reinigungs-tageJahr]],tbl_BasisLos1[],8,FALSE),"")</f>
        <v>0</v>
      </c>
      <c r="O137" s="226" t="str">
        <f>IFERROR(tbl_AufmassLos1[[#This Row],[StundenJahr]]*tbl_AufmassLos1[[#This Row],[SVS]],"")</f>
        <v/>
      </c>
      <c r="P137" s="227" t="str">
        <f>IFERROR(tbl_AufmassLos1[[#This Row],[PreisJahr]]/12,"")</f>
        <v/>
      </c>
    </row>
    <row r="138" spans="1:16">
      <c r="A138" s="321" t="s">
        <v>318</v>
      </c>
      <c r="B138" s="321" t="s">
        <v>317</v>
      </c>
      <c r="C138" s="321" t="s">
        <v>347</v>
      </c>
      <c r="D138" s="323">
        <v>8</v>
      </c>
      <c r="E138" s="321" t="s">
        <v>470</v>
      </c>
      <c r="F138" s="249">
        <v>1</v>
      </c>
      <c r="G138" s="321" t="s">
        <v>509</v>
      </c>
      <c r="H138" s="324">
        <v>35</v>
      </c>
      <c r="I138" s="322" t="s">
        <v>188</v>
      </c>
      <c r="J138" s="322">
        <v>52</v>
      </c>
      <c r="K138" s="224">
        <f>IFERROR(tbl_AufmassLos1[[#This Row],[Fläche_qm]]*tbl_AufmassLos1[[#This Row],[Reinigungs-tageJahr]],"")</f>
        <v>1820</v>
      </c>
      <c r="L138" s="216">
        <f>IFERROR(VLOOKUP(tbl_AufmassLos1[[#This Row],[Reinigungs-gruppe]]&amp;tbl_AufmassLos1[[#This Row],[Reinigungs-tageJahr]],tbl_BasisLos1[],7,FALSE),"")</f>
        <v>0</v>
      </c>
      <c r="M138" s="224" t="str">
        <f>IFERROR(tbl_AufmassLos1[[#This Row],[Fläche_qm_Jahr]]/tbl_AufmassLos1[[#This Row],[qm Leistung pro Stunde]],"")</f>
        <v/>
      </c>
      <c r="N138" s="225">
        <f>IFERROR(VLOOKUP(tbl_AufmassLos1[[#This Row],[Reinigungs-gruppe]]&amp;tbl_AufmassLos1[[#This Row],[Reinigungs-tageJahr]],tbl_BasisLos1[],8,FALSE),"")</f>
        <v>0</v>
      </c>
      <c r="O138" s="226" t="str">
        <f>IFERROR(tbl_AufmassLos1[[#This Row],[StundenJahr]]*tbl_AufmassLos1[[#This Row],[SVS]],"")</f>
        <v/>
      </c>
      <c r="P138" s="227" t="str">
        <f>IFERROR(tbl_AufmassLos1[[#This Row],[PreisJahr]]/12,"")</f>
        <v/>
      </c>
    </row>
    <row r="139" spans="1:16">
      <c r="A139" s="321" t="s">
        <v>318</v>
      </c>
      <c r="B139" s="321" t="s">
        <v>317</v>
      </c>
      <c r="C139" s="321" t="s">
        <v>347</v>
      </c>
      <c r="D139" s="323">
        <v>9</v>
      </c>
      <c r="E139" s="321" t="s">
        <v>467</v>
      </c>
      <c r="F139" s="249" t="s">
        <v>54</v>
      </c>
      <c r="G139" s="321" t="s">
        <v>509</v>
      </c>
      <c r="H139" s="324">
        <v>7.06</v>
      </c>
      <c r="I139" s="322" t="s">
        <v>189</v>
      </c>
      <c r="J139" s="322">
        <v>12</v>
      </c>
      <c r="K139" s="224">
        <f>IFERROR(tbl_AufmassLos1[[#This Row],[Fläche_qm]]*tbl_AufmassLos1[[#This Row],[Reinigungs-tageJahr]],"")</f>
        <v>84.72</v>
      </c>
      <c r="L139" s="216">
        <f>IFERROR(VLOOKUP(tbl_AufmassLos1[[#This Row],[Reinigungs-gruppe]]&amp;tbl_AufmassLos1[[#This Row],[Reinigungs-tageJahr]],tbl_BasisLos1[],7,FALSE),"")</f>
        <v>0</v>
      </c>
      <c r="M139" s="224" t="str">
        <f>IFERROR(tbl_AufmassLos1[[#This Row],[Fläche_qm_Jahr]]/tbl_AufmassLos1[[#This Row],[qm Leistung pro Stunde]],"")</f>
        <v/>
      </c>
      <c r="N139" s="225">
        <f>IFERROR(VLOOKUP(tbl_AufmassLos1[[#This Row],[Reinigungs-gruppe]]&amp;tbl_AufmassLos1[[#This Row],[Reinigungs-tageJahr]],tbl_BasisLos1[],8,FALSE),"")</f>
        <v>0</v>
      </c>
      <c r="O139" s="226" t="str">
        <f>IFERROR(tbl_AufmassLos1[[#This Row],[StundenJahr]]*tbl_AufmassLos1[[#This Row],[SVS]],"")</f>
        <v/>
      </c>
      <c r="P139" s="227" t="str">
        <f>IFERROR(tbl_AufmassLos1[[#This Row],[PreisJahr]]/12,"")</f>
        <v/>
      </c>
    </row>
    <row r="140" spans="1:16">
      <c r="A140" s="321" t="s">
        <v>318</v>
      </c>
      <c r="B140" s="321" t="s">
        <v>317</v>
      </c>
      <c r="C140" s="321" t="s">
        <v>347</v>
      </c>
      <c r="D140" s="323">
        <v>10</v>
      </c>
      <c r="E140" s="321" t="s">
        <v>471</v>
      </c>
      <c r="F140" s="249" t="s">
        <v>54</v>
      </c>
      <c r="G140" s="321" t="s">
        <v>510</v>
      </c>
      <c r="H140" s="324">
        <v>25</v>
      </c>
      <c r="I140" s="322" t="s">
        <v>189</v>
      </c>
      <c r="J140" s="322">
        <v>12</v>
      </c>
      <c r="K140" s="224">
        <f>IFERROR(tbl_AufmassLos1[[#This Row],[Fläche_qm]]*tbl_AufmassLos1[[#This Row],[Reinigungs-tageJahr]],"")</f>
        <v>300</v>
      </c>
      <c r="L140" s="216">
        <f>IFERROR(VLOOKUP(tbl_AufmassLos1[[#This Row],[Reinigungs-gruppe]]&amp;tbl_AufmassLos1[[#This Row],[Reinigungs-tageJahr]],tbl_BasisLos1[],7,FALSE),"")</f>
        <v>0</v>
      </c>
      <c r="M140" s="224" t="str">
        <f>IFERROR(tbl_AufmassLos1[[#This Row],[Fläche_qm_Jahr]]/tbl_AufmassLos1[[#This Row],[qm Leistung pro Stunde]],"")</f>
        <v/>
      </c>
      <c r="N140" s="225">
        <f>IFERROR(VLOOKUP(tbl_AufmassLos1[[#This Row],[Reinigungs-gruppe]]&amp;tbl_AufmassLos1[[#This Row],[Reinigungs-tageJahr]],tbl_BasisLos1[],8,FALSE),"")</f>
        <v>0</v>
      </c>
      <c r="O140" s="226" t="str">
        <f>IFERROR(tbl_AufmassLos1[[#This Row],[StundenJahr]]*tbl_AufmassLos1[[#This Row],[SVS]],"")</f>
        <v/>
      </c>
      <c r="P140" s="227" t="str">
        <f>IFERROR(tbl_AufmassLos1[[#This Row],[PreisJahr]]/12,"")</f>
        <v/>
      </c>
    </row>
    <row r="141" spans="1:16">
      <c r="A141" s="321" t="s">
        <v>318</v>
      </c>
      <c r="B141" s="321" t="s">
        <v>317</v>
      </c>
      <c r="C141" s="321" t="s">
        <v>326</v>
      </c>
      <c r="D141" s="323">
        <v>11</v>
      </c>
      <c r="E141" s="321" t="s">
        <v>472</v>
      </c>
      <c r="F141" s="249" t="s">
        <v>517</v>
      </c>
      <c r="G141" s="321" t="s">
        <v>510</v>
      </c>
      <c r="H141" s="324">
        <v>189.15</v>
      </c>
      <c r="I141" s="322" t="s">
        <v>189</v>
      </c>
      <c r="J141" s="322">
        <v>6</v>
      </c>
      <c r="K141" s="224">
        <f>IFERROR(tbl_AufmassLos1[[#This Row],[Fläche_qm]]*tbl_AufmassLos1[[#This Row],[Reinigungs-tageJahr]],"")</f>
        <v>1134.9000000000001</v>
      </c>
      <c r="L141" s="216">
        <f>IFERROR(VLOOKUP(tbl_AufmassLos1[[#This Row],[Reinigungs-gruppe]]&amp;tbl_AufmassLos1[[#This Row],[Reinigungs-tageJahr]],tbl_BasisLos1[],7,FALSE),"")</f>
        <v>0</v>
      </c>
      <c r="M141" s="224" t="str">
        <f>IFERROR(tbl_AufmassLos1[[#This Row],[Fläche_qm_Jahr]]/tbl_AufmassLos1[[#This Row],[qm Leistung pro Stunde]],"")</f>
        <v/>
      </c>
      <c r="N141" s="225">
        <f>IFERROR(VLOOKUP(tbl_AufmassLos1[[#This Row],[Reinigungs-gruppe]]&amp;tbl_AufmassLos1[[#This Row],[Reinigungs-tageJahr]],tbl_BasisLos1[],8,FALSE),"")</f>
        <v>0</v>
      </c>
      <c r="O141" s="226" t="str">
        <f>IFERROR(tbl_AufmassLos1[[#This Row],[StundenJahr]]*tbl_AufmassLos1[[#This Row],[SVS]],"")</f>
        <v/>
      </c>
      <c r="P141" s="227" t="str">
        <f>IFERROR(tbl_AufmassLos1[[#This Row],[PreisJahr]]/12,"")</f>
        <v/>
      </c>
    </row>
    <row r="142" spans="1:16">
      <c r="A142" s="321" t="s">
        <v>312</v>
      </c>
      <c r="B142" s="321" t="s">
        <v>319</v>
      </c>
      <c r="C142" s="321" t="s">
        <v>347</v>
      </c>
      <c r="D142" s="323">
        <v>1</v>
      </c>
      <c r="E142" s="321" t="s">
        <v>473</v>
      </c>
      <c r="F142" s="249">
        <v>2</v>
      </c>
      <c r="G142" s="321" t="s">
        <v>511</v>
      </c>
      <c r="H142" s="324">
        <v>67.42</v>
      </c>
      <c r="I142" s="322" t="s">
        <v>186</v>
      </c>
      <c r="J142" s="322">
        <v>104</v>
      </c>
      <c r="K142" s="224">
        <f>IFERROR(tbl_AufmassLos1[[#This Row],[Fläche_qm]]*tbl_AufmassLos1[[#This Row],[Reinigungs-tageJahr]],"")</f>
        <v>7011.68</v>
      </c>
      <c r="L142" s="216">
        <f>IFERROR(VLOOKUP(tbl_AufmassLos1[[#This Row],[Reinigungs-gruppe]]&amp;tbl_AufmassLos1[[#This Row],[Reinigungs-tageJahr]],tbl_BasisLos1[],7,FALSE),"")</f>
        <v>0</v>
      </c>
      <c r="M142" s="224" t="str">
        <f>IFERROR(tbl_AufmassLos1[[#This Row],[Fläche_qm_Jahr]]/tbl_AufmassLos1[[#This Row],[qm Leistung pro Stunde]],"")</f>
        <v/>
      </c>
      <c r="N142" s="225">
        <f>IFERROR(VLOOKUP(tbl_AufmassLos1[[#This Row],[Reinigungs-gruppe]]&amp;tbl_AufmassLos1[[#This Row],[Reinigungs-tageJahr]],tbl_BasisLos1[],8,FALSE),"")</f>
        <v>0</v>
      </c>
      <c r="O142" s="226" t="str">
        <f>IFERROR(tbl_AufmassLos1[[#This Row],[StundenJahr]]*tbl_AufmassLos1[[#This Row],[SVS]],"")</f>
        <v/>
      </c>
      <c r="P142" s="227" t="str">
        <f>IFERROR(tbl_AufmassLos1[[#This Row],[PreisJahr]]/12,"")</f>
        <v/>
      </c>
    </row>
    <row r="143" spans="1:16">
      <c r="A143" s="321" t="s">
        <v>312</v>
      </c>
      <c r="B143" s="321" t="s">
        <v>319</v>
      </c>
      <c r="C143" s="321" t="s">
        <v>347</v>
      </c>
      <c r="D143" s="323">
        <v>2</v>
      </c>
      <c r="E143" s="321" t="s">
        <v>474</v>
      </c>
      <c r="F143" s="249">
        <v>5</v>
      </c>
      <c r="G143" s="321" t="s">
        <v>512</v>
      </c>
      <c r="H143" s="324">
        <v>12.58</v>
      </c>
      <c r="I143" s="322" t="s">
        <v>188</v>
      </c>
      <c r="J143" s="322">
        <v>250</v>
      </c>
      <c r="K143" s="224">
        <f>IFERROR(tbl_AufmassLos1[[#This Row],[Fläche_qm]]*tbl_AufmassLos1[[#This Row],[Reinigungs-tageJahr]],"")</f>
        <v>3145</v>
      </c>
      <c r="L143" s="216">
        <f>IFERROR(VLOOKUP(tbl_AufmassLos1[[#This Row],[Reinigungs-gruppe]]&amp;tbl_AufmassLos1[[#This Row],[Reinigungs-tageJahr]],tbl_BasisLos1[],7,FALSE),"")</f>
        <v>0</v>
      </c>
      <c r="M143" s="224" t="str">
        <f>IFERROR(tbl_AufmassLos1[[#This Row],[Fläche_qm_Jahr]]/tbl_AufmassLos1[[#This Row],[qm Leistung pro Stunde]],"")</f>
        <v/>
      </c>
      <c r="N143" s="225">
        <f>IFERROR(VLOOKUP(tbl_AufmassLos1[[#This Row],[Reinigungs-gruppe]]&amp;tbl_AufmassLos1[[#This Row],[Reinigungs-tageJahr]],tbl_BasisLos1[],8,FALSE),"")</f>
        <v>0</v>
      </c>
      <c r="O143" s="226" t="str">
        <f>IFERROR(tbl_AufmassLos1[[#This Row],[StundenJahr]]*tbl_AufmassLos1[[#This Row],[SVS]],"")</f>
        <v/>
      </c>
      <c r="P143" s="227" t="str">
        <f>IFERROR(tbl_AufmassLos1[[#This Row],[PreisJahr]]/12,"")</f>
        <v/>
      </c>
    </row>
    <row r="144" spans="1:16">
      <c r="A144" s="321" t="s">
        <v>312</v>
      </c>
      <c r="B144" s="321" t="s">
        <v>319</v>
      </c>
      <c r="C144" s="321" t="s">
        <v>347</v>
      </c>
      <c r="D144" s="323">
        <v>3</v>
      </c>
      <c r="E144" s="321" t="s">
        <v>475</v>
      </c>
      <c r="F144" s="249">
        <v>5</v>
      </c>
      <c r="G144" s="321" t="s">
        <v>511</v>
      </c>
      <c r="H144" s="324">
        <v>35.75</v>
      </c>
      <c r="I144" s="322" t="s">
        <v>183</v>
      </c>
      <c r="J144" s="322">
        <v>250</v>
      </c>
      <c r="K144" s="224">
        <f>IFERROR(tbl_AufmassLos1[[#This Row],[Fläche_qm]]*tbl_AufmassLos1[[#This Row],[Reinigungs-tageJahr]],"")</f>
        <v>8937.5</v>
      </c>
      <c r="L144" s="216">
        <f>IFERROR(VLOOKUP(tbl_AufmassLos1[[#This Row],[Reinigungs-gruppe]]&amp;tbl_AufmassLos1[[#This Row],[Reinigungs-tageJahr]],tbl_BasisLos1[],7,FALSE),"")</f>
        <v>0</v>
      </c>
      <c r="M144" s="224" t="str">
        <f>IFERROR(tbl_AufmassLos1[[#This Row],[Fläche_qm_Jahr]]/tbl_AufmassLos1[[#This Row],[qm Leistung pro Stunde]],"")</f>
        <v/>
      </c>
      <c r="N144" s="225">
        <f>IFERROR(VLOOKUP(tbl_AufmassLos1[[#This Row],[Reinigungs-gruppe]]&amp;tbl_AufmassLos1[[#This Row],[Reinigungs-tageJahr]],tbl_BasisLos1[],8,FALSE),"")</f>
        <v>0</v>
      </c>
      <c r="O144" s="226" t="str">
        <f>IFERROR(tbl_AufmassLos1[[#This Row],[StundenJahr]]*tbl_AufmassLos1[[#This Row],[SVS]],"")</f>
        <v/>
      </c>
      <c r="P144" s="227" t="str">
        <f>IFERROR(tbl_AufmassLos1[[#This Row],[PreisJahr]]/12,"")</f>
        <v/>
      </c>
    </row>
    <row r="145" spans="1:16">
      <c r="A145" s="321" t="s">
        <v>312</v>
      </c>
      <c r="B145" s="321" t="s">
        <v>319</v>
      </c>
      <c r="C145" s="321" t="s">
        <v>347</v>
      </c>
      <c r="D145" s="323">
        <v>4</v>
      </c>
      <c r="E145" s="321" t="s">
        <v>360</v>
      </c>
      <c r="F145" s="249">
        <v>2</v>
      </c>
      <c r="G145" s="321" t="s">
        <v>488</v>
      </c>
      <c r="H145" s="324">
        <v>12.28</v>
      </c>
      <c r="I145" s="322" t="s">
        <v>186</v>
      </c>
      <c r="J145" s="322">
        <v>104</v>
      </c>
      <c r="K145" s="224">
        <f>IFERROR(tbl_AufmassLos1[[#This Row],[Fläche_qm]]*tbl_AufmassLos1[[#This Row],[Reinigungs-tageJahr]],"")</f>
        <v>1277.1199999999999</v>
      </c>
      <c r="L145" s="216">
        <f>IFERROR(VLOOKUP(tbl_AufmassLos1[[#This Row],[Reinigungs-gruppe]]&amp;tbl_AufmassLos1[[#This Row],[Reinigungs-tageJahr]],tbl_BasisLos1[],7,FALSE),"")</f>
        <v>0</v>
      </c>
      <c r="M145" s="224" t="str">
        <f>IFERROR(tbl_AufmassLos1[[#This Row],[Fläche_qm_Jahr]]/tbl_AufmassLos1[[#This Row],[qm Leistung pro Stunde]],"")</f>
        <v/>
      </c>
      <c r="N145" s="225">
        <f>IFERROR(VLOOKUP(tbl_AufmassLos1[[#This Row],[Reinigungs-gruppe]]&amp;tbl_AufmassLos1[[#This Row],[Reinigungs-tageJahr]],tbl_BasisLos1[],8,FALSE),"")</f>
        <v>0</v>
      </c>
      <c r="O145" s="226" t="str">
        <f>IFERROR(tbl_AufmassLos1[[#This Row],[StundenJahr]]*tbl_AufmassLos1[[#This Row],[SVS]],"")</f>
        <v/>
      </c>
      <c r="P145" s="227" t="str">
        <f>IFERROR(tbl_AufmassLos1[[#This Row],[PreisJahr]]/12,"")</f>
        <v/>
      </c>
    </row>
    <row r="146" spans="1:16">
      <c r="A146" s="321" t="s">
        <v>312</v>
      </c>
      <c r="B146" s="321" t="s">
        <v>319</v>
      </c>
      <c r="C146" s="321" t="s">
        <v>347</v>
      </c>
      <c r="D146" s="323">
        <v>5</v>
      </c>
      <c r="E146" s="321" t="s">
        <v>476</v>
      </c>
      <c r="F146" s="249">
        <v>2.5</v>
      </c>
      <c r="G146" s="321" t="s">
        <v>488</v>
      </c>
      <c r="H146" s="324">
        <v>12.27</v>
      </c>
      <c r="I146" s="322" t="s">
        <v>183</v>
      </c>
      <c r="J146" s="322">
        <v>125</v>
      </c>
      <c r="K146" s="224">
        <f>IFERROR(tbl_AufmassLos1[[#This Row],[Fläche_qm]]*tbl_AufmassLos1[[#This Row],[Reinigungs-tageJahr]],"")</f>
        <v>1533.75</v>
      </c>
      <c r="L146" s="216">
        <f>IFERROR(VLOOKUP(tbl_AufmassLos1[[#This Row],[Reinigungs-gruppe]]&amp;tbl_AufmassLos1[[#This Row],[Reinigungs-tageJahr]],tbl_BasisLos1[],7,FALSE),"")</f>
        <v>0</v>
      </c>
      <c r="M146" s="224" t="str">
        <f>IFERROR(tbl_AufmassLos1[[#This Row],[Fläche_qm_Jahr]]/tbl_AufmassLos1[[#This Row],[qm Leistung pro Stunde]],"")</f>
        <v/>
      </c>
      <c r="N146" s="225">
        <f>IFERROR(VLOOKUP(tbl_AufmassLos1[[#This Row],[Reinigungs-gruppe]]&amp;tbl_AufmassLos1[[#This Row],[Reinigungs-tageJahr]],tbl_BasisLos1[],8,FALSE),"")</f>
        <v>0</v>
      </c>
      <c r="O146" s="226" t="str">
        <f>IFERROR(tbl_AufmassLos1[[#This Row],[StundenJahr]]*tbl_AufmassLos1[[#This Row],[SVS]],"")</f>
        <v/>
      </c>
      <c r="P146" s="227" t="str">
        <f>IFERROR(tbl_AufmassLos1[[#This Row],[PreisJahr]]/12,"")</f>
        <v/>
      </c>
    </row>
    <row r="147" spans="1:16">
      <c r="A147" s="321" t="s">
        <v>312</v>
      </c>
      <c r="B147" s="321" t="s">
        <v>319</v>
      </c>
      <c r="C147" s="321" t="s">
        <v>347</v>
      </c>
      <c r="D147" s="323">
        <v>6</v>
      </c>
      <c r="E147" s="321" t="s">
        <v>477</v>
      </c>
      <c r="F147" s="249" t="s">
        <v>54</v>
      </c>
      <c r="G147" s="321" t="s">
        <v>488</v>
      </c>
      <c r="H147" s="324">
        <v>9.94</v>
      </c>
      <c r="I147" s="322" t="s">
        <v>189</v>
      </c>
      <c r="J147" s="322">
        <v>12</v>
      </c>
      <c r="K147" s="224">
        <f>IFERROR(tbl_AufmassLos1[[#This Row],[Fläche_qm]]*tbl_AufmassLos1[[#This Row],[Reinigungs-tageJahr]],"")</f>
        <v>119.28</v>
      </c>
      <c r="L147" s="216">
        <f>IFERROR(VLOOKUP(tbl_AufmassLos1[[#This Row],[Reinigungs-gruppe]]&amp;tbl_AufmassLos1[[#This Row],[Reinigungs-tageJahr]],tbl_BasisLos1[],7,FALSE),"")</f>
        <v>0</v>
      </c>
      <c r="M147" s="224" t="str">
        <f>IFERROR(tbl_AufmassLos1[[#This Row],[Fläche_qm_Jahr]]/tbl_AufmassLos1[[#This Row],[qm Leistung pro Stunde]],"")</f>
        <v/>
      </c>
      <c r="N147" s="225">
        <f>IFERROR(VLOOKUP(tbl_AufmassLos1[[#This Row],[Reinigungs-gruppe]]&amp;tbl_AufmassLos1[[#This Row],[Reinigungs-tageJahr]],tbl_BasisLos1[],8,FALSE),"")</f>
        <v>0</v>
      </c>
      <c r="O147" s="226" t="str">
        <f>IFERROR(tbl_AufmassLos1[[#This Row],[StundenJahr]]*tbl_AufmassLos1[[#This Row],[SVS]],"")</f>
        <v/>
      </c>
      <c r="P147" s="227" t="str">
        <f>IFERROR(tbl_AufmassLos1[[#This Row],[PreisJahr]]/12,"")</f>
        <v/>
      </c>
    </row>
    <row r="148" spans="1:16">
      <c r="A148" s="321" t="s">
        <v>312</v>
      </c>
      <c r="B148" s="321" t="s">
        <v>319</v>
      </c>
      <c r="C148" s="321" t="s">
        <v>347</v>
      </c>
      <c r="D148" s="323">
        <v>7</v>
      </c>
      <c r="E148" s="321" t="s">
        <v>478</v>
      </c>
      <c r="F148" s="249">
        <v>5</v>
      </c>
      <c r="G148" s="321" t="s">
        <v>488</v>
      </c>
      <c r="H148" s="324">
        <v>1.71</v>
      </c>
      <c r="I148" s="322" t="s">
        <v>185</v>
      </c>
      <c r="J148" s="322">
        <v>250</v>
      </c>
      <c r="K148" s="224">
        <f>IFERROR(tbl_AufmassLos1[[#This Row],[Fläche_qm]]*tbl_AufmassLos1[[#This Row],[Reinigungs-tageJahr]],"")</f>
        <v>427.5</v>
      </c>
      <c r="L148" s="216">
        <f>IFERROR(VLOOKUP(tbl_AufmassLos1[[#This Row],[Reinigungs-gruppe]]&amp;tbl_AufmassLos1[[#This Row],[Reinigungs-tageJahr]],tbl_BasisLos1[],7,FALSE),"")</f>
        <v>0</v>
      </c>
      <c r="M148" s="224" t="str">
        <f>IFERROR(tbl_AufmassLos1[[#This Row],[Fläche_qm_Jahr]]/tbl_AufmassLos1[[#This Row],[qm Leistung pro Stunde]],"")</f>
        <v/>
      </c>
      <c r="N148" s="225">
        <f>IFERROR(VLOOKUP(tbl_AufmassLos1[[#This Row],[Reinigungs-gruppe]]&amp;tbl_AufmassLos1[[#This Row],[Reinigungs-tageJahr]],tbl_BasisLos1[],8,FALSE),"")</f>
        <v>0</v>
      </c>
      <c r="O148" s="226" t="str">
        <f>IFERROR(tbl_AufmassLos1[[#This Row],[StundenJahr]]*tbl_AufmassLos1[[#This Row],[SVS]],"")</f>
        <v/>
      </c>
      <c r="P148" s="227" t="str">
        <f>IFERROR(tbl_AufmassLos1[[#This Row],[PreisJahr]]/12,"")</f>
        <v/>
      </c>
    </row>
    <row r="149" spans="1:16">
      <c r="A149" s="321" t="s">
        <v>312</v>
      </c>
      <c r="B149" s="321" t="s">
        <v>319</v>
      </c>
      <c r="C149" s="321" t="s">
        <v>347</v>
      </c>
      <c r="D149" s="323">
        <v>8</v>
      </c>
      <c r="E149" s="321" t="s">
        <v>446</v>
      </c>
      <c r="F149" s="249">
        <v>5</v>
      </c>
      <c r="G149" s="321" t="s">
        <v>489</v>
      </c>
      <c r="H149" s="324">
        <v>1.46</v>
      </c>
      <c r="I149" s="322" t="s">
        <v>185</v>
      </c>
      <c r="J149" s="322">
        <v>250</v>
      </c>
      <c r="K149" s="224">
        <f>IFERROR(tbl_AufmassLos1[[#This Row],[Fläche_qm]]*tbl_AufmassLos1[[#This Row],[Reinigungs-tageJahr]],"")</f>
        <v>365</v>
      </c>
      <c r="L149" s="216">
        <f>IFERROR(VLOOKUP(tbl_AufmassLos1[[#This Row],[Reinigungs-gruppe]]&amp;tbl_AufmassLos1[[#This Row],[Reinigungs-tageJahr]],tbl_BasisLos1[],7,FALSE),"")</f>
        <v>0</v>
      </c>
      <c r="M149" s="224" t="str">
        <f>IFERROR(tbl_AufmassLos1[[#This Row],[Fläche_qm_Jahr]]/tbl_AufmassLos1[[#This Row],[qm Leistung pro Stunde]],"")</f>
        <v/>
      </c>
      <c r="N149" s="225">
        <f>IFERROR(VLOOKUP(tbl_AufmassLos1[[#This Row],[Reinigungs-gruppe]]&amp;tbl_AufmassLos1[[#This Row],[Reinigungs-tageJahr]],tbl_BasisLos1[],8,FALSE),"")</f>
        <v>0</v>
      </c>
      <c r="O149" s="226" t="str">
        <f>IFERROR(tbl_AufmassLos1[[#This Row],[StundenJahr]]*tbl_AufmassLos1[[#This Row],[SVS]],"")</f>
        <v/>
      </c>
      <c r="P149" s="227" t="str">
        <f>IFERROR(tbl_AufmassLos1[[#This Row],[PreisJahr]]/12,"")</f>
        <v/>
      </c>
    </row>
    <row r="150" spans="1:16" ht="52.8">
      <c r="A150" s="321" t="s">
        <v>312</v>
      </c>
      <c r="B150" s="321" t="s">
        <v>319</v>
      </c>
      <c r="C150" s="321" t="s">
        <v>347</v>
      </c>
      <c r="D150" s="323">
        <v>9</v>
      </c>
      <c r="E150" s="347" t="s">
        <v>479</v>
      </c>
      <c r="F150" s="249" t="s">
        <v>54</v>
      </c>
      <c r="G150" s="321" t="s">
        <v>513</v>
      </c>
      <c r="H150" s="324">
        <v>250</v>
      </c>
      <c r="I150" s="322" t="s">
        <v>632</v>
      </c>
      <c r="J150" s="322">
        <v>12</v>
      </c>
      <c r="K150" s="224">
        <f>IFERROR(tbl_AufmassLos1[[#This Row],[Fläche_qm]]*tbl_AufmassLos1[[#This Row],[Reinigungs-tageJahr]],"")</f>
        <v>3000</v>
      </c>
      <c r="L150" s="216">
        <f>IFERROR(VLOOKUP(tbl_AufmassLos1[[#This Row],[Reinigungs-gruppe]]&amp;tbl_AufmassLos1[[#This Row],[Reinigungs-tageJahr]],tbl_BasisLos1[],7,FALSE),"")</f>
        <v>0</v>
      </c>
      <c r="M150" s="224" t="str">
        <f>IFERROR(tbl_AufmassLos1[[#This Row],[Fläche_qm_Jahr]]/tbl_AufmassLos1[[#This Row],[qm Leistung pro Stunde]],"")</f>
        <v/>
      </c>
      <c r="N150" s="225">
        <f>IFERROR(VLOOKUP(tbl_AufmassLos1[[#This Row],[Reinigungs-gruppe]]&amp;tbl_AufmassLos1[[#This Row],[Reinigungs-tageJahr]],tbl_BasisLos1[],8,FALSE),"")</f>
        <v>0</v>
      </c>
      <c r="O150" s="226" t="str">
        <f>IFERROR(tbl_AufmassLos1[[#This Row],[StundenJahr]]*tbl_AufmassLos1[[#This Row],[SVS]],"")</f>
        <v/>
      </c>
      <c r="P150" s="227" t="str">
        <f>IFERROR(tbl_AufmassLos1[[#This Row],[PreisJahr]]/12,"")</f>
        <v/>
      </c>
    </row>
    <row r="151" spans="1:16">
      <c r="A151" s="321" t="s">
        <v>312</v>
      </c>
      <c r="B151" s="321" t="s">
        <v>319</v>
      </c>
      <c r="C151" s="321" t="s">
        <v>480</v>
      </c>
      <c r="D151" s="323">
        <v>10</v>
      </c>
      <c r="E151" s="321" t="s">
        <v>481</v>
      </c>
      <c r="F151" s="249">
        <v>0</v>
      </c>
      <c r="G151" s="321" t="s">
        <v>514</v>
      </c>
      <c r="H151" s="324">
        <v>39.79</v>
      </c>
      <c r="I151" s="322" t="s">
        <v>183</v>
      </c>
      <c r="J151" s="322">
        <v>0</v>
      </c>
      <c r="K151" s="224">
        <f>IFERROR(tbl_AufmassLos1[[#This Row],[Fläche_qm]]*tbl_AufmassLos1[[#This Row],[Reinigungs-tageJahr]],"")</f>
        <v>0</v>
      </c>
      <c r="L151" s="216" t="str">
        <f>IFERROR(VLOOKUP(tbl_AufmassLos1[[#This Row],[Reinigungs-gruppe]]&amp;tbl_AufmassLos1[[#This Row],[Reinigungs-tageJahr]],tbl_BasisLos1[],7,FALSE),"")</f>
        <v/>
      </c>
      <c r="M151" s="224" t="str">
        <f>IFERROR(tbl_AufmassLos1[[#This Row],[Fläche_qm_Jahr]]/tbl_AufmassLos1[[#This Row],[qm Leistung pro Stunde]],"")</f>
        <v/>
      </c>
      <c r="N151" s="225" t="str">
        <f>IFERROR(VLOOKUP(tbl_AufmassLos1[[#This Row],[Reinigungs-gruppe]]&amp;tbl_AufmassLos1[[#This Row],[Reinigungs-tageJahr]],tbl_BasisLos1[],8,FALSE),"")</f>
        <v/>
      </c>
      <c r="O151" s="226" t="str">
        <f>IFERROR(tbl_AufmassLos1[[#This Row],[StundenJahr]]*tbl_AufmassLos1[[#This Row],[SVS]],"")</f>
        <v/>
      </c>
      <c r="P151" s="227" t="str">
        <f>IFERROR(tbl_AufmassLos1[[#This Row],[PreisJahr]]/12,"")</f>
        <v/>
      </c>
    </row>
    <row r="152" spans="1:16">
      <c r="A152" s="321" t="s">
        <v>320</v>
      </c>
      <c r="B152" s="321" t="s">
        <v>319</v>
      </c>
      <c r="C152" s="321"/>
      <c r="D152" s="323"/>
      <c r="E152" s="321" t="s">
        <v>482</v>
      </c>
      <c r="F152" s="249">
        <v>2</v>
      </c>
      <c r="G152" s="321" t="s">
        <v>515</v>
      </c>
      <c r="H152" s="324">
        <v>38</v>
      </c>
      <c r="I152" s="322" t="s">
        <v>187</v>
      </c>
      <c r="J152" s="322">
        <v>104</v>
      </c>
      <c r="K152" s="224">
        <f>IFERROR(tbl_AufmassLos1[[#This Row],[Fläche_qm]]*tbl_AufmassLos1[[#This Row],[Reinigungs-tageJahr]],"")</f>
        <v>3952</v>
      </c>
      <c r="L152" s="216">
        <f>IFERROR(VLOOKUP(tbl_AufmassLos1[[#This Row],[Reinigungs-gruppe]]&amp;tbl_AufmassLos1[[#This Row],[Reinigungs-tageJahr]],tbl_BasisLos1[],7,FALSE),"")</f>
        <v>0</v>
      </c>
      <c r="M152" s="224" t="str">
        <f>IFERROR(tbl_AufmassLos1[[#This Row],[Fläche_qm_Jahr]]/tbl_AufmassLos1[[#This Row],[qm Leistung pro Stunde]],"")</f>
        <v/>
      </c>
      <c r="N152" s="225">
        <f>IFERROR(VLOOKUP(tbl_AufmassLos1[[#This Row],[Reinigungs-gruppe]]&amp;tbl_AufmassLos1[[#This Row],[Reinigungs-tageJahr]],tbl_BasisLos1[],8,FALSE),"")</f>
        <v>0</v>
      </c>
      <c r="O152" s="226" t="str">
        <f>IFERROR(tbl_AufmassLos1[[#This Row],[StundenJahr]]*tbl_AufmassLos1[[#This Row],[SVS]],"")</f>
        <v/>
      </c>
      <c r="P152" s="227" t="str">
        <f>IFERROR(tbl_AufmassLos1[[#This Row],[PreisJahr]]/12,"")</f>
        <v/>
      </c>
    </row>
    <row r="153" spans="1:16">
      <c r="A153" s="321" t="s">
        <v>290</v>
      </c>
      <c r="B153" s="321" t="s">
        <v>321</v>
      </c>
      <c r="C153" s="321" t="s">
        <v>347</v>
      </c>
      <c r="D153" s="323">
        <v>1</v>
      </c>
      <c r="E153" s="321" t="s">
        <v>483</v>
      </c>
      <c r="F153" s="249">
        <v>7</v>
      </c>
      <c r="G153" s="321" t="s">
        <v>489</v>
      </c>
      <c r="H153" s="324">
        <v>11.75</v>
      </c>
      <c r="I153" s="322" t="s">
        <v>190</v>
      </c>
      <c r="J153" s="322">
        <v>365</v>
      </c>
      <c r="K153" s="224">
        <f>IFERROR(tbl_AufmassLos1[[#This Row],[Fläche_qm]]*tbl_AufmassLos1[[#This Row],[Reinigungs-tageJahr]],"")</f>
        <v>4288.75</v>
      </c>
      <c r="L153" s="216">
        <f>IFERROR(VLOOKUP(tbl_AufmassLos1[[#This Row],[Reinigungs-gruppe]]&amp;tbl_AufmassLos1[[#This Row],[Reinigungs-tageJahr]],tbl_BasisLos1[],7,FALSE),"")</f>
        <v>0</v>
      </c>
      <c r="M153" s="224" t="str">
        <f>IFERROR(tbl_AufmassLos1[[#This Row],[Fläche_qm_Jahr]]/tbl_AufmassLos1[[#This Row],[qm Leistung pro Stunde]],"")</f>
        <v/>
      </c>
      <c r="N153" s="225">
        <f>IFERROR(VLOOKUP(tbl_AufmassLos1[[#This Row],[Reinigungs-gruppe]]&amp;tbl_AufmassLos1[[#This Row],[Reinigungs-tageJahr]],tbl_BasisLos1[],8,FALSE),"")</f>
        <v>0</v>
      </c>
      <c r="O153" s="226" t="str">
        <f>IFERROR(tbl_AufmassLos1[[#This Row],[StundenJahr]]*tbl_AufmassLos1[[#This Row],[SVS]],"")</f>
        <v/>
      </c>
      <c r="P153" s="227" t="str">
        <f>IFERROR(tbl_AufmassLos1[[#This Row],[PreisJahr]]/12,"")</f>
        <v/>
      </c>
    </row>
    <row r="154" spans="1:16">
      <c r="A154" s="321" t="s">
        <v>290</v>
      </c>
      <c r="B154" s="321" t="s">
        <v>321</v>
      </c>
      <c r="C154" s="321" t="s">
        <v>347</v>
      </c>
      <c r="D154" s="323">
        <v>2</v>
      </c>
      <c r="E154" s="321" t="s">
        <v>484</v>
      </c>
      <c r="F154" s="249">
        <v>7</v>
      </c>
      <c r="G154" s="321" t="s">
        <v>489</v>
      </c>
      <c r="H154" s="324">
        <v>11.5</v>
      </c>
      <c r="I154" s="322" t="s">
        <v>190</v>
      </c>
      <c r="J154" s="322">
        <v>365</v>
      </c>
      <c r="K154" s="224">
        <f>IFERROR(tbl_AufmassLos1[[#This Row],[Fläche_qm]]*tbl_AufmassLos1[[#This Row],[Reinigungs-tageJahr]],"")</f>
        <v>4197.5</v>
      </c>
      <c r="L154" s="216">
        <f>IFERROR(VLOOKUP(tbl_AufmassLos1[[#This Row],[Reinigungs-gruppe]]&amp;tbl_AufmassLos1[[#This Row],[Reinigungs-tageJahr]],tbl_BasisLos1[],7,FALSE),"")</f>
        <v>0</v>
      </c>
      <c r="M154" s="224" t="str">
        <f>IFERROR(tbl_AufmassLos1[[#This Row],[Fläche_qm_Jahr]]/tbl_AufmassLos1[[#This Row],[qm Leistung pro Stunde]],"")</f>
        <v/>
      </c>
      <c r="N154" s="225">
        <f>IFERROR(VLOOKUP(tbl_AufmassLos1[[#This Row],[Reinigungs-gruppe]]&amp;tbl_AufmassLos1[[#This Row],[Reinigungs-tageJahr]],tbl_BasisLos1[],8,FALSE),"")</f>
        <v>0</v>
      </c>
      <c r="O154" s="226" t="str">
        <f>IFERROR(tbl_AufmassLos1[[#This Row],[StundenJahr]]*tbl_AufmassLos1[[#This Row],[SVS]],"")</f>
        <v/>
      </c>
      <c r="P154" s="227" t="str">
        <f>IFERROR(tbl_AufmassLos1[[#This Row],[PreisJahr]]/12,"")</f>
        <v/>
      </c>
    </row>
    <row r="155" spans="1:16">
      <c r="A155" s="321" t="s">
        <v>290</v>
      </c>
      <c r="B155" s="321" t="s">
        <v>321</v>
      </c>
      <c r="C155" s="321" t="s">
        <v>347</v>
      </c>
      <c r="D155" s="323">
        <v>3</v>
      </c>
      <c r="E155" s="321" t="s">
        <v>485</v>
      </c>
      <c r="F155" s="249">
        <v>7</v>
      </c>
      <c r="G155" s="321" t="s">
        <v>489</v>
      </c>
      <c r="H155" s="324">
        <v>11.25</v>
      </c>
      <c r="I155" s="322" t="s">
        <v>190</v>
      </c>
      <c r="J155" s="322">
        <v>365</v>
      </c>
      <c r="K155" s="224">
        <f>IFERROR(tbl_AufmassLos1[[#This Row],[Fläche_qm]]*tbl_AufmassLos1[[#This Row],[Reinigungs-tageJahr]],"")</f>
        <v>4106.25</v>
      </c>
      <c r="L155" s="216">
        <f>IFERROR(VLOOKUP(tbl_AufmassLos1[[#This Row],[Reinigungs-gruppe]]&amp;tbl_AufmassLos1[[#This Row],[Reinigungs-tageJahr]],tbl_BasisLos1[],7,FALSE),"")</f>
        <v>0</v>
      </c>
      <c r="M155" s="224" t="str">
        <f>IFERROR(tbl_AufmassLos1[[#This Row],[Fläche_qm_Jahr]]/tbl_AufmassLos1[[#This Row],[qm Leistung pro Stunde]],"")</f>
        <v/>
      </c>
      <c r="N155" s="225">
        <f>IFERROR(VLOOKUP(tbl_AufmassLos1[[#This Row],[Reinigungs-gruppe]]&amp;tbl_AufmassLos1[[#This Row],[Reinigungs-tageJahr]],tbl_BasisLos1[],8,FALSE),"")</f>
        <v>0</v>
      </c>
      <c r="O155" s="226" t="str">
        <f>IFERROR(tbl_AufmassLos1[[#This Row],[StundenJahr]]*tbl_AufmassLos1[[#This Row],[SVS]],"")</f>
        <v/>
      </c>
      <c r="P155" s="227" t="str">
        <f>IFERROR(tbl_AufmassLos1[[#This Row],[PreisJahr]]/12,"")</f>
        <v/>
      </c>
    </row>
    <row r="156" spans="1:16">
      <c r="A156" s="321" t="s">
        <v>290</v>
      </c>
      <c r="B156" s="321" t="s">
        <v>321</v>
      </c>
      <c r="C156" s="321" t="s">
        <v>347</v>
      </c>
      <c r="D156" s="323">
        <v>4</v>
      </c>
      <c r="E156" s="321" t="s">
        <v>486</v>
      </c>
      <c r="F156" s="249" t="s">
        <v>54</v>
      </c>
      <c r="G156" s="321" t="s">
        <v>516</v>
      </c>
      <c r="H156" s="324">
        <v>40</v>
      </c>
      <c r="I156" s="322" t="s">
        <v>632</v>
      </c>
      <c r="J156" s="322">
        <v>12</v>
      </c>
      <c r="K156" s="224">
        <f>IFERROR(tbl_AufmassLos1[[#This Row],[Fläche_qm]]*tbl_AufmassLos1[[#This Row],[Reinigungs-tageJahr]],"")</f>
        <v>480</v>
      </c>
      <c r="L156" s="216">
        <f>IFERROR(VLOOKUP(tbl_AufmassLos1[[#This Row],[Reinigungs-gruppe]]&amp;tbl_AufmassLos1[[#This Row],[Reinigungs-tageJahr]],tbl_BasisLos1[],7,FALSE),"")</f>
        <v>0</v>
      </c>
      <c r="M156" s="224" t="str">
        <f>IFERROR(tbl_AufmassLos1[[#This Row],[Fläche_qm_Jahr]]/tbl_AufmassLos1[[#This Row],[qm Leistung pro Stunde]],"")</f>
        <v/>
      </c>
      <c r="N156" s="225">
        <f>IFERROR(VLOOKUP(tbl_AufmassLos1[[#This Row],[Reinigungs-gruppe]]&amp;tbl_AufmassLos1[[#This Row],[Reinigungs-tageJahr]],tbl_BasisLos1[],8,FALSE),"")</f>
        <v>0</v>
      </c>
      <c r="O156" s="226" t="str">
        <f>IFERROR(tbl_AufmassLos1[[#This Row],[StundenJahr]]*tbl_AufmassLos1[[#This Row],[SVS]],"")</f>
        <v/>
      </c>
      <c r="P156" s="227" t="str">
        <f>IFERROR(tbl_AufmassLos1[[#This Row],[PreisJahr]]/12,"")</f>
        <v/>
      </c>
    </row>
    <row r="157" spans="1:16">
      <c r="A157" s="321" t="s">
        <v>323</v>
      </c>
      <c r="B157" s="321" t="s">
        <v>322</v>
      </c>
      <c r="C157" s="321" t="s">
        <v>347</v>
      </c>
      <c r="D157" s="323">
        <v>1</v>
      </c>
      <c r="E157" s="321" t="s">
        <v>483</v>
      </c>
      <c r="F157" s="249">
        <v>7</v>
      </c>
      <c r="G157" s="321" t="s">
        <v>497</v>
      </c>
      <c r="H157" s="324">
        <v>11.75</v>
      </c>
      <c r="I157" s="322" t="s">
        <v>190</v>
      </c>
      <c r="J157" s="322">
        <v>280</v>
      </c>
      <c r="K157" s="224">
        <f>IFERROR(tbl_AufmassLos1[[#This Row],[Fläche_qm]]*tbl_AufmassLos1[[#This Row],[Reinigungs-tageJahr]],"")</f>
        <v>3290</v>
      </c>
      <c r="L157" s="216">
        <f>IFERROR(VLOOKUP(tbl_AufmassLos1[[#This Row],[Reinigungs-gruppe]]&amp;tbl_AufmassLos1[[#This Row],[Reinigungs-tageJahr]],tbl_BasisLos1[],7,FALSE),"")</f>
        <v>0</v>
      </c>
      <c r="M157" s="224" t="str">
        <f>IFERROR(tbl_AufmassLos1[[#This Row],[Fläche_qm_Jahr]]/tbl_AufmassLos1[[#This Row],[qm Leistung pro Stunde]],"")</f>
        <v/>
      </c>
      <c r="N157" s="225">
        <f>IFERROR(VLOOKUP(tbl_AufmassLos1[[#This Row],[Reinigungs-gruppe]]&amp;tbl_AufmassLos1[[#This Row],[Reinigungs-tageJahr]],tbl_BasisLos1[],8,FALSE),"")</f>
        <v>0</v>
      </c>
      <c r="O157" s="226" t="str">
        <f>IFERROR(tbl_AufmassLos1[[#This Row],[StundenJahr]]*tbl_AufmassLos1[[#This Row],[SVS]],"")</f>
        <v/>
      </c>
      <c r="P157" s="227" t="str">
        <f>IFERROR(tbl_AufmassLos1[[#This Row],[PreisJahr]]/12,"")</f>
        <v/>
      </c>
    </row>
    <row r="158" spans="1:16">
      <c r="A158" s="321" t="s">
        <v>323</v>
      </c>
      <c r="B158" s="321" t="s">
        <v>322</v>
      </c>
      <c r="C158" s="321" t="s">
        <v>347</v>
      </c>
      <c r="D158" s="323">
        <v>2</v>
      </c>
      <c r="E158" s="321" t="s">
        <v>484</v>
      </c>
      <c r="F158" s="249">
        <v>7</v>
      </c>
      <c r="G158" s="321" t="s">
        <v>497</v>
      </c>
      <c r="H158" s="324">
        <v>11.5</v>
      </c>
      <c r="I158" s="322" t="s">
        <v>190</v>
      </c>
      <c r="J158" s="322">
        <v>280</v>
      </c>
      <c r="K158" s="224">
        <f>IFERROR(tbl_AufmassLos1[[#This Row],[Fläche_qm]]*tbl_AufmassLos1[[#This Row],[Reinigungs-tageJahr]],"")</f>
        <v>3220</v>
      </c>
      <c r="L158" s="216">
        <f>IFERROR(VLOOKUP(tbl_AufmassLos1[[#This Row],[Reinigungs-gruppe]]&amp;tbl_AufmassLos1[[#This Row],[Reinigungs-tageJahr]],tbl_BasisLos1[],7,FALSE),"")</f>
        <v>0</v>
      </c>
      <c r="M158" s="224" t="str">
        <f>IFERROR(tbl_AufmassLos1[[#This Row],[Fläche_qm_Jahr]]/tbl_AufmassLos1[[#This Row],[qm Leistung pro Stunde]],"")</f>
        <v/>
      </c>
      <c r="N158" s="225">
        <f>IFERROR(VLOOKUP(tbl_AufmassLos1[[#This Row],[Reinigungs-gruppe]]&amp;tbl_AufmassLos1[[#This Row],[Reinigungs-tageJahr]],tbl_BasisLos1[],8,FALSE),"")</f>
        <v>0</v>
      </c>
      <c r="O158" s="226" t="str">
        <f>IFERROR(tbl_AufmassLos1[[#This Row],[StundenJahr]]*tbl_AufmassLos1[[#This Row],[SVS]],"")</f>
        <v/>
      </c>
      <c r="P158" s="227" t="str">
        <f>IFERROR(tbl_AufmassLos1[[#This Row],[PreisJahr]]/12,"")</f>
        <v/>
      </c>
    </row>
    <row r="159" spans="1:16">
      <c r="A159" s="228" t="s">
        <v>235</v>
      </c>
      <c r="B159" s="223"/>
      <c r="C159" s="228"/>
      <c r="D159" s="208"/>
      <c r="E159" s="208"/>
      <c r="F159" s="229"/>
      <c r="G159" s="208"/>
      <c r="H159" s="326"/>
      <c r="I159" s="229"/>
      <c r="J159" s="217"/>
      <c r="K159" s="230"/>
      <c r="L159" s="231"/>
      <c r="M159" s="230"/>
      <c r="N159" s="232"/>
      <c r="O159" s="233">
        <f>SUBTOTAL(109,tbl_AufmassLos1[PreisJahr])</f>
        <v>0</v>
      </c>
      <c r="P159" s="233"/>
    </row>
  </sheetData>
  <sheetProtection algorithmName="SHA-512" hashValue="DGkK/OI4n4OFi80OtIDsAj70FBiMnPE1uNyz8Vekz2p+5W6JjU3LNAQ7rW3II8TpfhCC80rKDq/nImad9kRC1g==" saltValue="Eq6L+9Q835Hyrw12wo7aqw==" spinCount="100000" sheet="1" autoFilter="0"/>
  <mergeCells count="4">
    <mergeCell ref="A4:P4"/>
    <mergeCell ref="B3:J3"/>
    <mergeCell ref="O3:P3"/>
    <mergeCell ref="K3:N3"/>
  </mergeCells>
  <phoneticPr fontId="31" type="noConversion"/>
  <conditionalFormatting sqref="D9:D158">
    <cfRule type="expression" dxfId="0" priority="29" stopIfTrue="1">
      <formula>$C9="S"</formula>
    </cfRule>
  </conditionalFormatting>
  <dataValidations count="4">
    <dataValidation allowBlank="1" showInputMessage="1" showErrorMessage="1" promptTitle="Raumart" prompt="Bitte geben Sie hier eine Raumbezeichnung ein." sqref="E75" xr:uid="{3361397F-DA9E-4A72-9D8A-B8D406EEE244}"/>
    <dataValidation operator="greaterThan" allowBlank="1" showInputMessage="1" showErrorMessage="1" promptTitle="Bodenfläche" prompt="Es dürfen keine Formeln zum berechnen einer Fläche eingegeben werden. Die Zahl darf nur 2 Dezimalstellen aufweisen." sqref="H75" xr:uid="{A180BFCB-2911-48DA-A26E-4909233C2516}"/>
    <dataValidation allowBlank="1" showInputMessage="1" showErrorMessage="1" promptTitle="Reinigungsgruppe" prompt="Bitte geben Sie hier ein zu welcher Raumgruppe dieser Raum zuzuordnen ist." sqref="I26 I151 I142 I28 I122:I123 I64 I145 I113:I114 I42:I43 I50 I66:I70 I94 I32 I52:I53 I129 I117:I118 I79:I80 I156:I158" xr:uid="{FA06E61A-840E-4759-A9E9-779424A11DE4}"/>
    <dataValidation allowBlank="1" showInputMessage="1" showErrorMessage="1" promptTitle="Reinigungsturnus" prompt="Bitte geben Sie hier ein wie oft dieser Raum gereinigt wird._x000a_Beispiele:_x000a_1 = einmal in der Woche_x000a_M1 = einmal im Monat_x000a_J1 = einmal im Jahr" sqref="J12:J54 J59:J158" xr:uid="{E84452D6-F589-4876-A303-5F5EC4583133}"/>
  </dataValidations>
  <pageMargins left="0.59055118110236227" right="0.19685039370078741" top="0.59055118110236227" bottom="0.39370078740157483" header="0" footer="0.19685039370078741"/>
  <pageSetup paperSize="9" scale="47" orientation="landscape" r:id="rId1"/>
  <headerFooter>
    <oddFooter>&amp;R&amp;"Arial,Standard"&amp;9Seite &amp;P von &amp;N</oddFooter>
  </headerFooter>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G42"/>
  <sheetViews>
    <sheetView showGridLines="0" view="pageBreakPreview" zoomScaleNormal="100" zoomScaleSheetLayoutView="100" workbookViewId="0">
      <selection activeCell="A35" sqref="A35:XFD35"/>
    </sheetView>
  </sheetViews>
  <sheetFormatPr baseColWidth="10" defaultColWidth="11.5546875" defaultRowHeight="13.8"/>
  <cols>
    <col min="1" max="1" width="16.44140625" style="103" customWidth="1"/>
    <col min="2" max="2" width="42.77734375" style="103" bestFit="1" customWidth="1"/>
    <col min="3" max="3" width="20.44140625" style="103" bestFit="1" customWidth="1"/>
    <col min="4" max="4" width="17.6640625" style="103" bestFit="1" customWidth="1"/>
    <col min="5" max="5" width="30.21875" style="103" customWidth="1"/>
    <col min="6" max="16384" width="11.5546875" style="103"/>
  </cols>
  <sheetData>
    <row r="1" spans="1:7" s="5" customFormat="1" ht="28.35" customHeight="1">
      <c r="A1" s="14" t="str">
        <f>'Inhaltsverz. u allg Hin.Los1   '!A1</f>
        <v>Vergabe Unterhaltsreinigung</v>
      </c>
      <c r="B1" s="15"/>
      <c r="C1" s="15"/>
      <c r="D1" s="15"/>
      <c r="E1" s="16"/>
      <c r="F1" s="18"/>
      <c r="G1" s="18"/>
    </row>
    <row r="2" spans="1:7" s="5" customFormat="1" ht="13.2">
      <c r="A2" s="222" t="str">
        <f>'Inhaltsverz. u allg Hin.Los1   '!A2</f>
        <v>Anhang Teil C (EXCEL-Teil)</v>
      </c>
      <c r="B2" s="18"/>
      <c r="C2" s="18"/>
      <c r="D2" s="18"/>
      <c r="E2" s="18"/>
      <c r="F2" s="18"/>
      <c r="G2" s="18"/>
    </row>
    <row r="3" spans="1:7" s="8" customFormat="1" ht="15.6">
      <c r="A3" s="195" t="s">
        <v>114</v>
      </c>
      <c r="B3" s="438" t="str">
        <f>'Inhaltsverz. u allg Hin.Los1   '!B3</f>
        <v>Verwalltungsgemeinschaft Kochel am See</v>
      </c>
      <c r="C3" s="593"/>
      <c r="D3" s="439"/>
      <c r="E3" s="195" t="str">
        <f>'AeP Los 1'!D3</f>
        <v>Vergabenummer/   Aktenzeichen:</v>
      </c>
      <c r="F3" s="594" t="str">
        <f>'Inhaltsverz. u allg Hin.Los1   '!E3</f>
        <v>EU-3-2-cst-26-131</v>
      </c>
      <c r="G3" s="595"/>
    </row>
    <row r="4" spans="1:7" s="5" customFormat="1" ht="17.100000000000001" customHeight="1">
      <c r="A4" s="418" t="s">
        <v>195</v>
      </c>
      <c r="B4" s="418"/>
      <c r="C4" s="418"/>
      <c r="D4" s="418"/>
      <c r="E4" s="418"/>
      <c r="F4" s="418"/>
      <c r="G4" s="418"/>
    </row>
    <row r="5" spans="1:7">
      <c r="A5" s="5"/>
      <c r="B5" s="5"/>
      <c r="C5" s="5"/>
      <c r="D5" s="5"/>
      <c r="E5" s="5"/>
      <c r="F5" s="5"/>
      <c r="G5" s="5"/>
    </row>
    <row r="6" spans="1:7">
      <c r="A6" s="5"/>
      <c r="B6" s="4" t="s">
        <v>158</v>
      </c>
      <c r="C6" s="5"/>
      <c r="D6" s="5"/>
      <c r="E6" s="5"/>
      <c r="F6" s="5"/>
      <c r="G6" s="5"/>
    </row>
    <row r="7" spans="1:7" ht="6.75" customHeight="1">
      <c r="A7" s="5"/>
      <c r="B7" s="4"/>
      <c r="C7" s="5"/>
      <c r="D7" s="5"/>
      <c r="E7" s="5"/>
      <c r="F7" s="5"/>
      <c r="G7" s="5"/>
    </row>
    <row r="8" spans="1:7" ht="13.95" customHeight="1">
      <c r="A8" s="5"/>
      <c r="B8" s="104" t="s">
        <v>157</v>
      </c>
      <c r="C8" s="5"/>
      <c r="D8" s="5"/>
      <c r="E8" s="5"/>
      <c r="F8" s="5"/>
      <c r="G8" s="5"/>
    </row>
    <row r="9" spans="1:7" ht="13.95" customHeight="1">
      <c r="A9" s="5"/>
      <c r="B9" s="5" t="s">
        <v>151</v>
      </c>
      <c r="C9" s="105">
        <f>tbl_AufmassLos1[[#Totals],[PreisJahr]]</f>
        <v>0</v>
      </c>
      <c r="D9" s="5"/>
      <c r="E9" s="5"/>
      <c r="F9" s="5"/>
      <c r="G9" s="5"/>
    </row>
    <row r="10" spans="1:7" ht="13.95" customHeight="1">
      <c r="A10" s="5"/>
      <c r="B10" s="5" t="s">
        <v>229</v>
      </c>
      <c r="C10" s="105">
        <f>'PB OL Los 1'!F11</f>
        <v>0</v>
      </c>
      <c r="D10" s="5"/>
      <c r="E10" s="5"/>
      <c r="F10" s="5"/>
      <c r="G10" s="5"/>
    </row>
    <row r="11" spans="1:7" ht="13.95" customHeight="1">
      <c r="A11" s="5"/>
      <c r="B11" s="5" t="s">
        <v>150</v>
      </c>
      <c r="C11" s="105">
        <f>'PB SdArb Los 1'!H48</f>
        <v>0</v>
      </c>
      <c r="D11" s="5"/>
      <c r="E11" s="5"/>
      <c r="F11" s="5"/>
      <c r="G11" s="5"/>
    </row>
    <row r="12" spans="1:7" ht="13.95" customHeight="1">
      <c r="A12" s="5"/>
      <c r="B12" s="5" t="s">
        <v>641</v>
      </c>
      <c r="C12" s="408">
        <v>1140</v>
      </c>
      <c r="D12" s="5"/>
      <c r="E12" s="5"/>
      <c r="F12" s="5"/>
      <c r="G12" s="5"/>
    </row>
    <row r="13" spans="1:7" ht="13.95" customHeight="1" thickBot="1">
      <c r="A13" s="4"/>
      <c r="B13" s="4" t="s">
        <v>642</v>
      </c>
      <c r="C13" s="106">
        <f>SUM(C9:C12)</f>
        <v>1140</v>
      </c>
      <c r="D13" s="5"/>
      <c r="E13" s="5"/>
      <c r="F13" s="5"/>
      <c r="G13" s="5"/>
    </row>
    <row r="14" spans="1:7" ht="13.95" customHeight="1" thickTop="1">
      <c r="A14" s="130"/>
      <c r="B14" s="4" t="s">
        <v>643</v>
      </c>
      <c r="C14" s="410"/>
      <c r="D14" s="5"/>
      <c r="E14" s="5"/>
      <c r="F14" s="5"/>
      <c r="G14" s="5"/>
    </row>
    <row r="15" spans="1:7" ht="13.95" customHeight="1">
      <c r="A15" s="130"/>
      <c r="B15" s="5" t="s">
        <v>644</v>
      </c>
      <c r="C15" s="105">
        <f>C13*C14</f>
        <v>0</v>
      </c>
      <c r="D15" s="5"/>
      <c r="E15" s="5"/>
      <c r="F15" s="5"/>
      <c r="G15" s="5"/>
    </row>
    <row r="16" spans="1:7" ht="13.95" customHeight="1">
      <c r="A16" s="130"/>
      <c r="B16" s="5" t="s">
        <v>645</v>
      </c>
      <c r="C16" s="105">
        <f>C13-C15</f>
        <v>1140</v>
      </c>
      <c r="D16" s="5"/>
      <c r="E16" s="5"/>
      <c r="F16" s="5"/>
      <c r="G16" s="5"/>
    </row>
    <row r="17" spans="1:7" ht="13.95" customHeight="1">
      <c r="A17" s="130"/>
      <c r="B17" s="5" t="s">
        <v>646</v>
      </c>
      <c r="C17" s="105">
        <f>C16/100*19</f>
        <v>216.6</v>
      </c>
      <c r="D17" s="5"/>
      <c r="E17" s="5"/>
      <c r="F17" s="5"/>
      <c r="G17" s="5"/>
    </row>
    <row r="18" spans="1:7" ht="13.95" customHeight="1">
      <c r="A18" s="4"/>
      <c r="B18" s="3" t="s">
        <v>647</v>
      </c>
      <c r="C18" s="105">
        <f>C16+C17</f>
        <v>1356.6</v>
      </c>
      <c r="D18" s="5"/>
      <c r="E18" s="5"/>
      <c r="F18" s="5"/>
      <c r="G18" s="5"/>
    </row>
    <row r="19" spans="1:7" ht="13.95" customHeight="1">
      <c r="A19" s="5"/>
      <c r="B19" s="5"/>
      <c r="C19" s="5"/>
      <c r="D19" s="5"/>
      <c r="E19" s="5"/>
      <c r="F19" s="5"/>
      <c r="G19" s="5"/>
    </row>
    <row r="20" spans="1:7" ht="13.95" customHeight="1">
      <c r="A20" s="5"/>
      <c r="B20" s="5"/>
      <c r="C20" s="5"/>
      <c r="D20" s="5"/>
      <c r="E20" s="5"/>
      <c r="F20" s="5"/>
      <c r="G20" s="5"/>
    </row>
    <row r="21" spans="1:7" ht="13.95" customHeight="1">
      <c r="A21" s="5"/>
      <c r="B21" s="5"/>
      <c r="C21" s="5"/>
      <c r="D21" s="5"/>
      <c r="E21" s="5"/>
      <c r="F21" s="5"/>
      <c r="G21" s="5"/>
    </row>
    <row r="22" spans="1:7" ht="13.95" customHeight="1">
      <c r="A22" s="5"/>
      <c r="B22" s="4" t="s">
        <v>243</v>
      </c>
      <c r="C22" s="5"/>
      <c r="D22" s="5"/>
      <c r="E22" s="5"/>
      <c r="F22" s="5"/>
      <c r="G22" s="5"/>
    </row>
    <row r="23" spans="1:7" ht="13.95" customHeight="1">
      <c r="A23" s="5"/>
      <c r="B23" s="104"/>
      <c r="C23" s="5"/>
      <c r="D23" s="5"/>
      <c r="E23" s="5"/>
      <c r="F23" s="5"/>
      <c r="G23" s="5"/>
    </row>
    <row r="24" spans="1:7">
      <c r="A24" s="5"/>
      <c r="B24" s="411" t="s">
        <v>166</v>
      </c>
      <c r="C24" s="5" t="s">
        <v>167</v>
      </c>
      <c r="D24" s="5" t="s">
        <v>168</v>
      </c>
      <c r="E24" s="107" t="s">
        <v>176</v>
      </c>
      <c r="F24" s="5"/>
      <c r="G24" s="5"/>
    </row>
    <row r="25" spans="1:7" ht="14.4">
      <c r="A25" s="5"/>
      <c r="B25" s="6" t="s">
        <v>310</v>
      </c>
      <c r="C25" s="412">
        <v>0</v>
      </c>
      <c r="D25" s="413">
        <v>0</v>
      </c>
      <c r="E25" s="108"/>
      <c r="F25" s="5"/>
      <c r="G25" s="5"/>
    </row>
    <row r="26" spans="1:7" ht="14.4">
      <c r="A26" s="5"/>
      <c r="B26" s="6" t="s">
        <v>311</v>
      </c>
      <c r="C26" s="412">
        <v>0</v>
      </c>
      <c r="D26" s="413">
        <v>0</v>
      </c>
      <c r="E26" s="108"/>
      <c r="F26" s="5"/>
      <c r="G26" s="5"/>
    </row>
    <row r="27" spans="1:7" ht="14.4">
      <c r="A27" s="5"/>
      <c r="B27" s="6" t="s">
        <v>286</v>
      </c>
      <c r="C27" s="412">
        <v>0</v>
      </c>
      <c r="D27" s="413">
        <v>0</v>
      </c>
      <c r="E27" s="108"/>
      <c r="F27" s="5"/>
      <c r="G27" s="5"/>
    </row>
    <row r="28" spans="1:7" ht="14.4">
      <c r="A28" s="5"/>
      <c r="B28" s="6" t="s">
        <v>318</v>
      </c>
      <c r="C28" s="412">
        <v>0</v>
      </c>
      <c r="D28" s="413">
        <v>0</v>
      </c>
      <c r="E28" s="108"/>
      <c r="F28" s="5"/>
      <c r="G28" s="5"/>
    </row>
    <row r="29" spans="1:7" ht="14.4">
      <c r="A29" s="5"/>
      <c r="B29" s="6" t="s">
        <v>312</v>
      </c>
      <c r="C29" s="412">
        <v>0</v>
      </c>
      <c r="D29" s="413">
        <v>0</v>
      </c>
      <c r="E29" s="108"/>
      <c r="F29" s="5"/>
      <c r="G29" s="5"/>
    </row>
    <row r="30" spans="1:7" ht="14.4">
      <c r="A30" s="5"/>
      <c r="B30" s="6" t="s">
        <v>320</v>
      </c>
      <c r="C30" s="412">
        <v>0</v>
      </c>
      <c r="D30" s="413">
        <v>0</v>
      </c>
      <c r="E30" s="108"/>
      <c r="F30" s="5"/>
      <c r="G30" s="5"/>
    </row>
    <row r="31" spans="1:7" ht="14.4">
      <c r="A31" s="5"/>
      <c r="B31" s="6" t="s">
        <v>290</v>
      </c>
      <c r="C31" s="412">
        <v>0</v>
      </c>
      <c r="D31" s="413">
        <v>0</v>
      </c>
      <c r="E31" s="108"/>
      <c r="F31" s="5"/>
      <c r="G31" s="5"/>
    </row>
    <row r="32" spans="1:7" ht="14.4">
      <c r="A32" s="5"/>
      <c r="B32" s="6" t="s">
        <v>323</v>
      </c>
      <c r="C32" s="412">
        <v>0</v>
      </c>
      <c r="D32" s="413">
        <v>0</v>
      </c>
      <c r="E32" s="108"/>
      <c r="F32" s="5"/>
      <c r="G32" s="5"/>
    </row>
    <row r="33" spans="1:7" ht="14.4">
      <c r="A33" s="5"/>
      <c r="B33" s="6" t="s">
        <v>631</v>
      </c>
      <c r="C33" s="412">
        <v>0</v>
      </c>
      <c r="D33" s="413">
        <v>0</v>
      </c>
      <c r="E33" s="108"/>
      <c r="F33" s="5"/>
      <c r="G33" s="5"/>
    </row>
    <row r="34" spans="1:7" ht="14.4">
      <c r="A34" s="5"/>
      <c r="B34" s="6" t="s">
        <v>634</v>
      </c>
      <c r="C34" s="412">
        <v>0</v>
      </c>
      <c r="D34" s="413">
        <v>0</v>
      </c>
      <c r="E34" s="108"/>
      <c r="F34" s="5"/>
      <c r="G34" s="5"/>
    </row>
    <row r="35" spans="1:7" ht="14.4">
      <c r="A35" s="5"/>
      <c r="B35" s="6" t="s">
        <v>151</v>
      </c>
      <c r="C35" s="412">
        <v>0</v>
      </c>
      <c r="D35" s="413">
        <v>0</v>
      </c>
      <c r="E35" s="108"/>
      <c r="F35" s="5"/>
      <c r="G35" s="5"/>
    </row>
    <row r="36" spans="1:7" ht="13.95" customHeight="1">
      <c r="A36" s="5"/>
      <c r="B36"/>
      <c r="C36"/>
      <c r="D36"/>
      <c r="E36" s="108"/>
      <c r="F36" s="5"/>
      <c r="G36" s="5"/>
    </row>
    <row r="37" spans="1:7" ht="14.4">
      <c r="A37" s="5"/>
      <c r="B37"/>
      <c r="C37"/>
      <c r="D37"/>
      <c r="E37" s="5"/>
      <c r="F37" s="5"/>
      <c r="G37" s="5"/>
    </row>
    <row r="38" spans="1:7" ht="14.4">
      <c r="A38" s="5"/>
      <c r="B38"/>
      <c r="C38" s="358"/>
      <c r="D38" s="358"/>
      <c r="E38" s="5"/>
      <c r="F38" s="5"/>
      <c r="G38" s="5"/>
    </row>
    <row r="39" spans="1:7" ht="14.4">
      <c r="A39" s="5"/>
      <c r="B39"/>
      <c r="C39" s="358"/>
      <c r="D39"/>
      <c r="E39" s="5"/>
      <c r="F39" s="5"/>
      <c r="G39" s="5"/>
    </row>
    <row r="40" spans="1:7" ht="14.4">
      <c r="A40" s="5"/>
      <c r="B40"/>
      <c r="C40"/>
      <c r="D40"/>
      <c r="E40" s="5"/>
      <c r="F40" s="5"/>
      <c r="G40" s="5"/>
    </row>
    <row r="41" spans="1:7" ht="14.4">
      <c r="B41"/>
      <c r="C41"/>
      <c r="D41"/>
    </row>
    <row r="42" spans="1:7" ht="14.4">
      <c r="B42"/>
      <c r="C42"/>
      <c r="D42"/>
    </row>
  </sheetData>
  <sheetProtection formatCells="0" formatColumns="0" formatRows="0" sort="0" autoFilter="0" pivotTables="0"/>
  <protectedRanges>
    <protectedRange sqref="B24:F35 C14" name="Bereich2"/>
  </protectedRanges>
  <mergeCells count="3">
    <mergeCell ref="A4:G4"/>
    <mergeCell ref="B3:D3"/>
    <mergeCell ref="F3:G3"/>
  </mergeCells>
  <pageMargins left="0.70866141732283472" right="0.70866141732283472" top="0.78740157480314965" bottom="0.78740157480314965" header="0.31496062992125984" footer="0.31496062992125984"/>
  <pageSetup paperSize="9" scale="85" orientation="landscape" r:id="rId2"/>
  <headerFooter>
    <oddFooter>&amp;R&amp;"Arial,Standard"&amp;9Seite &amp;P von &amp;N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6BB2"/>
  </sheetPr>
  <dimension ref="A1:E21"/>
  <sheetViews>
    <sheetView showGridLines="0" view="pageBreakPreview" zoomScaleNormal="90" zoomScaleSheetLayoutView="100" workbookViewId="0">
      <selection activeCell="A7" sqref="A7"/>
    </sheetView>
  </sheetViews>
  <sheetFormatPr baseColWidth="10" defaultColWidth="11.44140625" defaultRowHeight="13.8"/>
  <cols>
    <col min="1" max="1" width="29.77734375" style="99" customWidth="1"/>
    <col min="2" max="2" width="23.5546875" style="99" customWidth="1"/>
    <col min="3" max="3" width="45.44140625" style="99" customWidth="1"/>
    <col min="4" max="4" width="16.77734375" style="99" customWidth="1"/>
    <col min="5" max="5" width="30.44140625" style="99" customWidth="1"/>
    <col min="6" max="16384" width="11.44140625" style="99"/>
  </cols>
  <sheetData>
    <row r="1" spans="1:5" s="5" customFormat="1" ht="21">
      <c r="A1" s="21" t="str">
        <f>'Inhaltsverz. u allg Hin.Los1   '!A1</f>
        <v>Vergabe Unterhaltsreinigung</v>
      </c>
      <c r="B1" s="22"/>
      <c r="C1" s="22"/>
      <c r="D1" s="23"/>
      <c r="E1" s="24"/>
    </row>
    <row r="2" spans="1:5" s="5" customFormat="1" ht="13.2">
      <c r="A2" s="25" t="str">
        <f>'Inhaltsverz. u allg Hin.Los1   '!A2</f>
        <v>Anhang Teil C (EXCEL-Teil)</v>
      </c>
      <c r="B2" s="54"/>
      <c r="C2" s="54"/>
      <c r="D2" s="54"/>
      <c r="E2" s="95"/>
    </row>
    <row r="3" spans="1:5" s="8" customFormat="1" ht="26.4">
      <c r="A3" s="195" t="s">
        <v>114</v>
      </c>
      <c r="B3" s="438" t="str">
        <f>'Inhaltsverz. u allg Hin.Los1   '!B3</f>
        <v>Verwalltungsgemeinschaft Kochel am See</v>
      </c>
      <c r="C3" s="439"/>
      <c r="D3" s="285" t="str">
        <f>'Inhaltsverz. u allg Hin.Los1   '!D3</f>
        <v>Vergabenummer/   Aktenzeichen:</v>
      </c>
      <c r="E3" s="234" t="str">
        <f>'Inhaltsverz. u allg Hin.Los1   '!E3</f>
        <v>EU-3-2-cst-26-131</v>
      </c>
    </row>
    <row r="4" spans="1:5" s="5" customFormat="1" ht="23.25" customHeight="1">
      <c r="A4" s="434" t="s">
        <v>236</v>
      </c>
      <c r="B4" s="435"/>
      <c r="C4" s="435"/>
      <c r="D4" s="435"/>
      <c r="E4" s="436"/>
    </row>
    <row r="5" spans="1:5" s="101" customFormat="1" ht="15" customHeight="1">
      <c r="A5" s="96"/>
      <c r="B5" s="97"/>
      <c r="C5" s="98"/>
      <c r="D5" s="98"/>
      <c r="E5" s="100"/>
    </row>
    <row r="6" spans="1:5" ht="37.5" customHeight="1">
      <c r="A6" s="189" t="s">
        <v>197</v>
      </c>
      <c r="B6" s="437" t="s">
        <v>198</v>
      </c>
      <c r="C6" s="437"/>
      <c r="D6" s="437"/>
      <c r="E6" s="437"/>
    </row>
    <row r="7" spans="1:5" ht="15" customHeight="1">
      <c r="A7" s="359"/>
      <c r="B7" s="432"/>
      <c r="C7" s="433"/>
      <c r="D7" s="433"/>
      <c r="E7" s="433"/>
    </row>
    <row r="8" spans="1:5" ht="15" customHeight="1">
      <c r="A8" s="359"/>
      <c r="B8" s="432"/>
      <c r="C8" s="433"/>
      <c r="D8" s="433"/>
      <c r="E8" s="433"/>
    </row>
    <row r="9" spans="1:5" ht="15" customHeight="1">
      <c r="A9" s="359"/>
      <c r="B9" s="432"/>
      <c r="C9" s="433"/>
      <c r="D9" s="433"/>
      <c r="E9" s="433"/>
    </row>
    <row r="10" spans="1:5" ht="15" customHeight="1">
      <c r="A10" s="359"/>
      <c r="B10" s="432"/>
      <c r="C10" s="433"/>
      <c r="D10" s="433"/>
      <c r="E10" s="433"/>
    </row>
    <row r="11" spans="1:5" ht="15" customHeight="1">
      <c r="A11" s="359"/>
      <c r="B11" s="432"/>
      <c r="C11" s="433"/>
      <c r="D11" s="433"/>
      <c r="E11" s="433"/>
    </row>
    <row r="12" spans="1:5" ht="15" customHeight="1">
      <c r="A12" s="359"/>
      <c r="B12" s="432"/>
      <c r="C12" s="433"/>
      <c r="D12" s="433"/>
      <c r="E12" s="433"/>
    </row>
    <row r="13" spans="1:5" ht="15" customHeight="1">
      <c r="A13" s="359"/>
      <c r="B13" s="432"/>
      <c r="C13" s="433"/>
      <c r="D13" s="433"/>
      <c r="E13" s="433"/>
    </row>
    <row r="14" spans="1:5" ht="15" customHeight="1">
      <c r="A14" s="359"/>
      <c r="B14" s="432"/>
      <c r="C14" s="433"/>
      <c r="D14" s="433"/>
      <c r="E14" s="433"/>
    </row>
    <row r="15" spans="1:5" ht="15" customHeight="1">
      <c r="A15" s="359"/>
      <c r="B15" s="432"/>
      <c r="C15" s="433"/>
      <c r="D15" s="433"/>
      <c r="E15" s="433"/>
    </row>
    <row r="16" spans="1:5" ht="15" customHeight="1">
      <c r="A16" s="359"/>
      <c r="B16" s="432"/>
      <c r="C16" s="433"/>
      <c r="D16" s="433"/>
      <c r="E16" s="433"/>
    </row>
    <row r="17" spans="1:5" ht="15" customHeight="1">
      <c r="A17" s="359"/>
      <c r="B17" s="432"/>
      <c r="C17" s="433"/>
      <c r="D17" s="433"/>
      <c r="E17" s="433"/>
    </row>
    <row r="18" spans="1:5" ht="15" customHeight="1">
      <c r="A18" s="359"/>
      <c r="B18" s="432"/>
      <c r="C18" s="433"/>
      <c r="D18" s="433"/>
      <c r="E18" s="433"/>
    </row>
    <row r="19" spans="1:5" ht="15" customHeight="1">
      <c r="A19" s="359"/>
      <c r="B19" s="432"/>
      <c r="C19" s="433"/>
      <c r="D19" s="433"/>
      <c r="E19" s="433"/>
    </row>
    <row r="20" spans="1:5" ht="15" customHeight="1">
      <c r="A20" s="359"/>
      <c r="B20" s="432"/>
      <c r="C20" s="433"/>
      <c r="D20" s="433"/>
      <c r="E20" s="433"/>
    </row>
    <row r="21" spans="1:5" ht="15" customHeight="1">
      <c r="A21" s="359"/>
      <c r="B21" s="432"/>
      <c r="C21" s="433"/>
      <c r="D21" s="433"/>
      <c r="E21" s="433"/>
    </row>
  </sheetData>
  <sheetProtection algorithmName="SHA-512" hashValue="8V8F1FnqFjsxAg/xc+S7Da8w1XSyRooIwOzzRsTmgggqaJB6kLeezyCMip91RotCvlNqO8pnPd9psxYhmcDJnw==" saltValue="IgA0aBNUe0fZJCIK3F9RZg==" spinCount="100000" sheet="1"/>
  <protectedRanges>
    <protectedRange sqref="A7:E21" name="Bereich1"/>
  </protectedRanges>
  <mergeCells count="18">
    <mergeCell ref="B3:C3"/>
    <mergeCell ref="B17:E17"/>
    <mergeCell ref="B18:E18"/>
    <mergeCell ref="B19:E19"/>
    <mergeCell ref="B20:E20"/>
    <mergeCell ref="B21:E21"/>
    <mergeCell ref="B16:E16"/>
    <mergeCell ref="B15:E15"/>
    <mergeCell ref="A4:E4"/>
    <mergeCell ref="B6:E6"/>
    <mergeCell ref="B7:E7"/>
    <mergeCell ref="B8:E8"/>
    <mergeCell ref="B9:E9"/>
    <mergeCell ref="B10:E10"/>
    <mergeCell ref="B11:E11"/>
    <mergeCell ref="B12:E12"/>
    <mergeCell ref="B13:E13"/>
    <mergeCell ref="B14:E14"/>
  </mergeCells>
  <printOptions horizontalCentered="1"/>
  <pageMargins left="0.59055118110236227" right="0.19685039370078741" top="0.59055118110236227" bottom="0.39370078740157483" header="0" footer="0.19685039370078741"/>
  <pageSetup paperSize="9" scale="74" firstPageNumber="0" orientation="landscape" r:id="rId1"/>
  <headerFooter alignWithMargins="0">
    <oddFooter>&amp;R&amp;"Arial,Standard"&amp;9Seite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6BB2"/>
  </sheetPr>
  <dimension ref="A1:E21"/>
  <sheetViews>
    <sheetView showGridLines="0" view="pageBreakPreview" zoomScaleNormal="90" zoomScaleSheetLayoutView="100" workbookViewId="0">
      <selection activeCell="E3" sqref="E3"/>
    </sheetView>
  </sheetViews>
  <sheetFormatPr baseColWidth="10" defaultColWidth="11.44140625" defaultRowHeight="13.8"/>
  <cols>
    <col min="1" max="1" width="29.77734375" style="99" customWidth="1"/>
    <col min="2" max="2" width="23.5546875" style="99" customWidth="1"/>
    <col min="3" max="3" width="45.44140625" style="99" customWidth="1"/>
    <col min="4" max="4" width="16.77734375" style="99" customWidth="1"/>
    <col min="5" max="5" width="51.5546875" style="99" customWidth="1"/>
    <col min="6" max="16384" width="11.44140625" style="99"/>
  </cols>
  <sheetData>
    <row r="1" spans="1:5" s="5" customFormat="1" ht="21">
      <c r="A1" s="21" t="str">
        <f>'Inhaltsverz. u allg Hin.Los1   '!A1</f>
        <v>Vergabe Unterhaltsreinigung</v>
      </c>
      <c r="B1" s="22"/>
      <c r="C1" s="22"/>
      <c r="D1" s="23"/>
      <c r="E1" s="24"/>
    </row>
    <row r="2" spans="1:5" s="5" customFormat="1" ht="13.2">
      <c r="A2" s="25" t="str">
        <f>'Inhaltsverz. u allg Hin.Los1   '!A2</f>
        <v>Anhang Teil C (EXCEL-Teil)</v>
      </c>
      <c r="B2" s="54"/>
      <c r="C2" s="54"/>
      <c r="D2" s="54"/>
      <c r="E2" s="95"/>
    </row>
    <row r="3" spans="1:5" s="8" customFormat="1" ht="26.4">
      <c r="A3" s="195" t="s">
        <v>114</v>
      </c>
      <c r="B3" s="438" t="str">
        <f>'Inhaltsverz. u allg Hin.Los1   '!B3</f>
        <v>Verwalltungsgemeinschaft Kochel am See</v>
      </c>
      <c r="C3" s="439"/>
      <c r="D3" s="285" t="str">
        <f>'Inhaltsverz. u allg Hin.Los1   '!D3</f>
        <v>Vergabenummer/   Aktenzeichen:</v>
      </c>
      <c r="E3" s="234" t="str">
        <f>'Inhaltsverz. u allg Hin.Los1   '!E3</f>
        <v>EU-3-2-cst-26-131</v>
      </c>
    </row>
    <row r="4" spans="1:5" s="5" customFormat="1" ht="23.25" customHeight="1">
      <c r="A4" s="441" t="s">
        <v>237</v>
      </c>
      <c r="B4" s="441"/>
      <c r="C4" s="441"/>
      <c r="D4" s="441"/>
      <c r="E4" s="441"/>
    </row>
    <row r="5" spans="1:5" s="101" customFormat="1" ht="15" customHeight="1">
      <c r="A5" s="96"/>
      <c r="B5" s="97"/>
      <c r="C5" s="98"/>
      <c r="D5" s="98"/>
      <c r="E5" s="100"/>
    </row>
    <row r="6" spans="1:5" ht="37.5" customHeight="1">
      <c r="A6" s="188" t="s">
        <v>197</v>
      </c>
      <c r="B6" s="442" t="s">
        <v>212</v>
      </c>
      <c r="C6" s="443"/>
      <c r="D6" s="444"/>
      <c r="E6" s="190" t="s">
        <v>199</v>
      </c>
    </row>
    <row r="7" spans="1:5" ht="15" customHeight="1">
      <c r="A7" s="359"/>
      <c r="B7" s="432"/>
      <c r="C7" s="433"/>
      <c r="D7" s="440"/>
      <c r="E7" s="360"/>
    </row>
    <row r="8" spans="1:5">
      <c r="A8" s="359"/>
      <c r="B8" s="432"/>
      <c r="C8" s="433"/>
      <c r="D8" s="440"/>
      <c r="E8" s="360"/>
    </row>
    <row r="9" spans="1:5">
      <c r="A9" s="359"/>
      <c r="B9" s="432"/>
      <c r="C9" s="433"/>
      <c r="D9" s="440"/>
      <c r="E9" s="360"/>
    </row>
    <row r="10" spans="1:5">
      <c r="A10" s="359"/>
      <c r="B10" s="432"/>
      <c r="C10" s="433"/>
      <c r="D10" s="440"/>
      <c r="E10" s="360"/>
    </row>
    <row r="11" spans="1:5">
      <c r="A11" s="359"/>
      <c r="B11" s="432"/>
      <c r="C11" s="433"/>
      <c r="D11" s="440"/>
      <c r="E11" s="360"/>
    </row>
    <row r="12" spans="1:5">
      <c r="A12" s="359"/>
      <c r="B12" s="432"/>
      <c r="C12" s="433"/>
      <c r="D12" s="440"/>
      <c r="E12" s="360"/>
    </row>
    <row r="13" spans="1:5">
      <c r="A13" s="359"/>
      <c r="B13" s="432"/>
      <c r="C13" s="433"/>
      <c r="D13" s="440"/>
      <c r="E13" s="360"/>
    </row>
    <row r="14" spans="1:5">
      <c r="A14" s="359"/>
      <c r="B14" s="432"/>
      <c r="C14" s="433"/>
      <c r="D14" s="440"/>
      <c r="E14" s="360"/>
    </row>
    <row r="15" spans="1:5">
      <c r="A15" s="359"/>
      <c r="B15" s="432"/>
      <c r="C15" s="433"/>
      <c r="D15" s="440"/>
      <c r="E15" s="360"/>
    </row>
    <row r="16" spans="1:5">
      <c r="A16" s="359"/>
      <c r="B16" s="432"/>
      <c r="C16" s="433"/>
      <c r="D16" s="440"/>
      <c r="E16" s="360"/>
    </row>
    <row r="17" spans="1:5">
      <c r="A17" s="359"/>
      <c r="B17" s="432"/>
      <c r="C17" s="433"/>
      <c r="D17" s="440"/>
      <c r="E17" s="360"/>
    </row>
    <row r="18" spans="1:5">
      <c r="A18" s="359"/>
      <c r="B18" s="432"/>
      <c r="C18" s="433"/>
      <c r="D18" s="440"/>
      <c r="E18" s="360"/>
    </row>
    <row r="19" spans="1:5">
      <c r="A19" s="359"/>
      <c r="B19" s="432"/>
      <c r="C19" s="433"/>
      <c r="D19" s="440"/>
      <c r="E19" s="360"/>
    </row>
    <row r="20" spans="1:5">
      <c r="A20" s="359"/>
      <c r="B20" s="432"/>
      <c r="C20" s="433"/>
      <c r="D20" s="440"/>
      <c r="E20" s="360"/>
    </row>
    <row r="21" spans="1:5">
      <c r="A21" s="359"/>
      <c r="B21" s="432"/>
      <c r="C21" s="433"/>
      <c r="D21" s="440"/>
      <c r="E21" s="360"/>
    </row>
  </sheetData>
  <sheetProtection algorithmName="SHA-512" hashValue="MXBbcStDARe1yb6tIaxFnk2ICw3lOP2tKVyORhg5QbNXZPY5ssNn3r1xAPyAR31DF5azng088DOCVQZIR+Wr3g==" saltValue="IfzPTTU/RG9iAY/clRWSsg==" spinCount="100000" sheet="1"/>
  <protectedRanges>
    <protectedRange sqref="A7:E21" name="Bereich1"/>
  </protectedRanges>
  <mergeCells count="18">
    <mergeCell ref="B3:C3"/>
    <mergeCell ref="B9:D9"/>
    <mergeCell ref="A4:E4"/>
    <mergeCell ref="B6:D6"/>
    <mergeCell ref="B7:D7"/>
    <mergeCell ref="B8:D8"/>
    <mergeCell ref="B21:D21"/>
    <mergeCell ref="B10:D10"/>
    <mergeCell ref="B11:D11"/>
    <mergeCell ref="B12:D12"/>
    <mergeCell ref="B13:D13"/>
    <mergeCell ref="B14:D14"/>
    <mergeCell ref="B15:D15"/>
    <mergeCell ref="B16:D16"/>
    <mergeCell ref="B17:D17"/>
    <mergeCell ref="B18:D18"/>
    <mergeCell ref="B19:D19"/>
    <mergeCell ref="B20:D20"/>
  </mergeCells>
  <printOptions horizontalCentered="1"/>
  <pageMargins left="0.59055118110236227" right="0.19685039370078741" top="0.59055118110236227" bottom="0.39370078740157483" header="0" footer="0.19685039370078741"/>
  <pageSetup paperSize="9" scale="75" firstPageNumber="0" orientation="landscape" r:id="rId1"/>
  <headerFooter alignWithMargins="0">
    <oddFooter>&amp;R&amp;"Arial,Standard"&amp;9Seite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6BB2"/>
  </sheetPr>
  <dimension ref="A1:I22"/>
  <sheetViews>
    <sheetView showGridLines="0" view="pageBreakPreview" zoomScaleNormal="90" zoomScaleSheetLayoutView="100" workbookViewId="0">
      <selection activeCell="E3" sqref="E3"/>
    </sheetView>
  </sheetViews>
  <sheetFormatPr baseColWidth="10" defaultColWidth="11.44140625" defaultRowHeight="13.8"/>
  <cols>
    <col min="1" max="1" width="17.5546875" style="99" customWidth="1"/>
    <col min="2" max="2" width="23.5546875" style="99" customWidth="1"/>
    <col min="3" max="3" width="45.44140625" style="99" customWidth="1"/>
    <col min="4" max="4" width="16.77734375" style="99" customWidth="1"/>
    <col min="5" max="5" width="19" style="99" customWidth="1"/>
    <col min="6" max="16384" width="11.44140625" style="99"/>
  </cols>
  <sheetData>
    <row r="1" spans="1:9" s="5" customFormat="1" ht="21">
      <c r="A1" s="21" t="str">
        <f>'Inhaltsverz. u allg Hin.Los1   '!A1</f>
        <v>Vergabe Unterhaltsreinigung</v>
      </c>
      <c r="B1" s="22"/>
      <c r="C1" s="22"/>
      <c r="D1" s="23"/>
      <c r="E1" s="24"/>
    </row>
    <row r="2" spans="1:9" s="5" customFormat="1" ht="13.2">
      <c r="A2" s="25" t="str">
        <f>'Inhaltsverz. u allg Hin.Los1   '!A2</f>
        <v>Anhang Teil C (EXCEL-Teil)</v>
      </c>
      <c r="B2" s="54"/>
      <c r="C2" s="54"/>
      <c r="D2" s="54"/>
      <c r="E2" s="95"/>
    </row>
    <row r="3" spans="1:9" s="8" customFormat="1" ht="26.4">
      <c r="A3" s="195" t="s">
        <v>114</v>
      </c>
      <c r="B3" s="449" t="str">
        <f>'Inhaltsverz. u allg Hin.Los1   '!B3</f>
        <v>Verwalltungsgemeinschaft Kochel am See</v>
      </c>
      <c r="C3" s="450"/>
      <c r="D3" s="285" t="str">
        <f>'Inhaltsverz. u allg Hin.Los1   '!D3</f>
        <v>Vergabenummer/   Aktenzeichen:</v>
      </c>
      <c r="E3" s="414" t="str">
        <f>'Inhaltsverz. u allg Hin.Los1   '!E3</f>
        <v>EU-3-2-cst-26-131</v>
      </c>
    </row>
    <row r="4" spans="1:9" s="5" customFormat="1" ht="31.5" customHeight="1">
      <c r="A4" s="453" t="s">
        <v>238</v>
      </c>
      <c r="B4" s="454"/>
      <c r="C4" s="454"/>
      <c r="D4" s="454"/>
      <c r="E4" s="455"/>
    </row>
    <row r="5" spans="1:9" s="101" customFormat="1" ht="15" customHeight="1">
      <c r="A5" s="96"/>
      <c r="B5" s="97"/>
      <c r="C5" s="98"/>
      <c r="D5" s="98"/>
      <c r="E5" s="100"/>
      <c r="I5" s="3"/>
    </row>
    <row r="6" spans="1:9" s="101" customFormat="1" ht="27" customHeight="1">
      <c r="A6" s="447" t="s">
        <v>200</v>
      </c>
      <c r="B6" s="447"/>
      <c r="C6" s="447"/>
      <c r="D6" s="447"/>
      <c r="E6" s="447"/>
    </row>
    <row r="7" spans="1:9" s="101" customFormat="1" ht="15" customHeight="1">
      <c r="A7" s="96"/>
      <c r="B7" s="97"/>
      <c r="C7" s="98"/>
      <c r="D7" s="98"/>
      <c r="E7" s="100"/>
    </row>
    <row r="8" spans="1:9" s="101" customFormat="1" ht="83.25" customHeight="1">
      <c r="A8" s="447" t="s">
        <v>201</v>
      </c>
      <c r="B8" s="447"/>
      <c r="C8" s="447"/>
      <c r="D8" s="447"/>
      <c r="E8" s="447"/>
    </row>
    <row r="9" spans="1:9" s="101" customFormat="1" ht="15" customHeight="1">
      <c r="A9" s="102"/>
      <c r="B9" s="97"/>
      <c r="C9" s="98"/>
      <c r="D9" s="98"/>
      <c r="E9" s="100"/>
    </row>
    <row r="10" spans="1:9" s="101" customFormat="1" ht="27" customHeight="1">
      <c r="A10" s="447" t="s">
        <v>202</v>
      </c>
      <c r="B10" s="447"/>
      <c r="C10" s="447"/>
      <c r="D10" s="447"/>
      <c r="E10" s="447"/>
    </row>
    <row r="12" spans="1:9" ht="81.45" customHeight="1">
      <c r="A12" s="451" t="s">
        <v>637</v>
      </c>
      <c r="B12" s="452"/>
      <c r="C12" s="452"/>
      <c r="D12" s="452"/>
      <c r="E12" s="452"/>
    </row>
    <row r="13" spans="1:9">
      <c r="A13" s="297"/>
      <c r="B13" s="297"/>
      <c r="C13" s="297"/>
      <c r="D13" s="297"/>
      <c r="E13" s="297"/>
    </row>
    <row r="14" spans="1:9" ht="118.05" customHeight="1">
      <c r="A14" s="445" t="s">
        <v>638</v>
      </c>
      <c r="B14" s="446"/>
      <c r="C14" s="446"/>
      <c r="D14" s="446"/>
      <c r="E14" s="446"/>
    </row>
    <row r="16" spans="1:9" ht="66.599999999999994" customHeight="1">
      <c r="A16" s="447" t="s">
        <v>203</v>
      </c>
      <c r="B16" s="447"/>
      <c r="C16" s="447"/>
      <c r="D16" s="447"/>
      <c r="E16" s="447"/>
    </row>
    <row r="18" spans="1:5" ht="40.5" customHeight="1">
      <c r="A18" s="447" t="s">
        <v>204</v>
      </c>
      <c r="B18" s="447"/>
      <c r="C18" s="447"/>
      <c r="D18" s="447"/>
      <c r="E18" s="447"/>
    </row>
    <row r="20" spans="1:5" ht="27" customHeight="1">
      <c r="A20" s="447" t="s">
        <v>205</v>
      </c>
      <c r="B20" s="447"/>
      <c r="C20" s="447"/>
      <c r="D20" s="447"/>
      <c r="E20" s="447"/>
    </row>
    <row r="22" spans="1:5" ht="57" customHeight="1">
      <c r="A22" s="448" t="s">
        <v>650</v>
      </c>
      <c r="B22" s="447"/>
      <c r="C22" s="447"/>
      <c r="D22" s="447"/>
      <c r="E22" s="447"/>
    </row>
  </sheetData>
  <sheetProtection algorithmName="SHA-512" hashValue="w8hLx8ID5B1u+s57LntP6VMAC2iKczYegHmDT8mNJD/dPmBc4DxxVrKFie4TGosJ7r/Tl7MPKfXiMRgpTvJPkQ==" saltValue="RgGj2SkJ6VGpfE4oU36ZwQ==" spinCount="100000" sheet="1" selectLockedCells="1" selectUnlockedCells="1"/>
  <mergeCells count="11">
    <mergeCell ref="B3:C3"/>
    <mergeCell ref="A12:E12"/>
    <mergeCell ref="A4:E4"/>
    <mergeCell ref="A6:E6"/>
    <mergeCell ref="A8:E8"/>
    <mergeCell ref="A10:E10"/>
    <mergeCell ref="A14:E14"/>
    <mergeCell ref="A16:E16"/>
    <mergeCell ref="A18:E18"/>
    <mergeCell ref="A20:E20"/>
    <mergeCell ref="A22:E22"/>
  </mergeCells>
  <printOptions horizontalCentered="1"/>
  <pageMargins left="0.59055118110236227" right="0.19685039370078741" top="0.59055118110236227" bottom="0.39370078740157483" header="0" footer="0.19685039370078741"/>
  <pageSetup paperSize="9" scale="75" firstPageNumber="0" orientation="portrait" r:id="rId1"/>
  <headerFooter alignWithMargins="0">
    <oddFooter>&amp;R&amp;"Arial,Standard"&amp;9Seite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6BB2"/>
  </sheetPr>
  <dimension ref="A1:F15"/>
  <sheetViews>
    <sheetView view="pageBreakPreview" zoomScaleNormal="100" zoomScaleSheetLayoutView="100" workbookViewId="0">
      <selection activeCell="E7" sqref="E7:F12"/>
    </sheetView>
  </sheetViews>
  <sheetFormatPr baseColWidth="10" defaultColWidth="11.44140625" defaultRowHeight="14.4"/>
  <cols>
    <col min="1" max="1" width="36.33203125" style="109" customWidth="1"/>
    <col min="2" max="2" width="23.44140625" style="109" customWidth="1"/>
    <col min="3" max="3" width="25" style="109" customWidth="1"/>
    <col min="4" max="4" width="37.21875" style="109" customWidth="1"/>
    <col min="5" max="6" width="20.5546875" style="109" customWidth="1"/>
    <col min="7" max="16384" width="11.44140625" style="109"/>
  </cols>
  <sheetData>
    <row r="1" spans="1:6" s="99" customFormat="1" ht="27" customHeight="1">
      <c r="A1" s="21" t="str">
        <f>'Inhaltsverz. u allg Hin.Los1   '!A1</f>
        <v>Vergabe Unterhaltsreinigung</v>
      </c>
      <c r="B1" s="22"/>
      <c r="C1" s="22"/>
      <c r="D1" s="22"/>
      <c r="E1" s="23"/>
      <c r="F1" s="23"/>
    </row>
    <row r="2" spans="1:6" s="99" customFormat="1" ht="13.8">
      <c r="A2" s="219" t="str">
        <f>'Inhaltsverz. u allg Hin.Los1   '!A2</f>
        <v>Anhang Teil C (EXCEL-Teil)</v>
      </c>
      <c r="B2" s="23"/>
      <c r="C2" s="23"/>
      <c r="D2" s="23"/>
      <c r="E2" s="23"/>
      <c r="F2" s="23"/>
    </row>
    <row r="3" spans="1:6" s="99" customFormat="1" ht="26.4">
      <c r="A3" s="280" t="s">
        <v>114</v>
      </c>
      <c r="B3" s="457" t="str">
        <f>'Inhaltsverz. u allg Hin.Los1   '!B3</f>
        <v>Verwalltungsgemeinschaft Kochel am See</v>
      </c>
      <c r="C3" s="458"/>
      <c r="D3" s="459"/>
      <c r="E3" s="286" t="str">
        <f>'Inhaltsverz. u allg Hin.Los1   '!D3</f>
        <v>Vergabenummer/   Aktenzeichen:</v>
      </c>
      <c r="F3" s="235" t="str">
        <f>'Inhaltsverz. u allg Hin.Los1   '!E3</f>
        <v>EU-3-2-cst-26-131</v>
      </c>
    </row>
    <row r="4" spans="1:6" ht="15" customHeight="1">
      <c r="A4" s="418" t="s">
        <v>239</v>
      </c>
      <c r="B4" s="418"/>
      <c r="C4" s="418"/>
      <c r="D4" s="418"/>
      <c r="E4" s="418"/>
      <c r="F4" s="418"/>
    </row>
    <row r="5" spans="1:6">
      <c r="A5" s="112"/>
      <c r="B5" s="112"/>
      <c r="C5" s="112"/>
      <c r="D5" s="112"/>
      <c r="E5" s="112"/>
      <c r="F5" s="149"/>
    </row>
    <row r="6" spans="1:6" ht="97.5" customHeight="1">
      <c r="A6" s="188" t="s">
        <v>20</v>
      </c>
      <c r="B6" s="188" t="s">
        <v>169</v>
      </c>
      <c r="C6" s="442" t="s">
        <v>301</v>
      </c>
      <c r="D6" s="462"/>
      <c r="E6" s="456" t="s">
        <v>651</v>
      </c>
      <c r="F6" s="456"/>
    </row>
    <row r="7" spans="1:6" ht="28.95" customHeight="1">
      <c r="A7" s="317" t="s">
        <v>284</v>
      </c>
      <c r="B7" s="318" t="s">
        <v>293</v>
      </c>
      <c r="C7" s="460" t="s">
        <v>306</v>
      </c>
      <c r="D7" s="460"/>
      <c r="E7" s="463">
        <v>4250</v>
      </c>
      <c r="F7" s="463"/>
    </row>
    <row r="8" spans="1:6" ht="61.05" customHeight="1">
      <c r="A8" s="317" t="s">
        <v>285</v>
      </c>
      <c r="B8" s="318" t="s">
        <v>294</v>
      </c>
      <c r="C8" s="460" t="s">
        <v>302</v>
      </c>
      <c r="D8" s="460"/>
      <c r="E8" s="463"/>
      <c r="F8" s="463"/>
    </row>
    <row r="9" spans="1:6" ht="29.55" customHeight="1">
      <c r="A9" s="317" t="s">
        <v>286</v>
      </c>
      <c r="B9" s="318" t="s">
        <v>295</v>
      </c>
      <c r="C9" s="460" t="s">
        <v>640</v>
      </c>
      <c r="D9" s="460"/>
      <c r="E9" s="464"/>
      <c r="F9" s="464"/>
    </row>
    <row r="10" spans="1:6" ht="29.55" customHeight="1">
      <c r="A10" s="317" t="s">
        <v>287</v>
      </c>
      <c r="B10" s="318" t="s">
        <v>296</v>
      </c>
      <c r="C10" s="460" t="s">
        <v>303</v>
      </c>
      <c r="D10" s="460"/>
      <c r="E10" s="464"/>
      <c r="F10" s="464"/>
    </row>
    <row r="11" spans="1:6" ht="29.55" customHeight="1">
      <c r="A11" s="317" t="s">
        <v>288</v>
      </c>
      <c r="B11" s="318" t="s">
        <v>297</v>
      </c>
      <c r="C11" s="460" t="s">
        <v>307</v>
      </c>
      <c r="D11" s="460"/>
      <c r="E11" s="464"/>
      <c r="F11" s="464"/>
    </row>
    <row r="12" spans="1:6" ht="29.55" customHeight="1">
      <c r="A12" s="317" t="s">
        <v>289</v>
      </c>
      <c r="B12" s="318" t="s">
        <v>298</v>
      </c>
      <c r="C12" s="460" t="s">
        <v>304</v>
      </c>
      <c r="D12" s="460"/>
      <c r="E12" s="464"/>
      <c r="F12" s="464"/>
    </row>
    <row r="13" spans="1:6" ht="29.55" customHeight="1">
      <c r="A13" s="317" t="s">
        <v>290</v>
      </c>
      <c r="B13" s="318" t="s">
        <v>299</v>
      </c>
      <c r="C13" s="460" t="s">
        <v>305</v>
      </c>
      <c r="D13" s="460"/>
      <c r="E13" s="465">
        <v>1060</v>
      </c>
      <c r="F13" s="465"/>
    </row>
    <row r="14" spans="1:6" ht="29.55" customHeight="1">
      <c r="A14" s="317" t="s">
        <v>291</v>
      </c>
      <c r="B14" s="318" t="s">
        <v>300</v>
      </c>
      <c r="C14" s="460" t="s">
        <v>305</v>
      </c>
      <c r="D14" s="460"/>
      <c r="E14" s="465"/>
      <c r="F14" s="465"/>
    </row>
    <row r="15" spans="1:6" ht="29.55" customHeight="1">
      <c r="A15" s="317" t="s">
        <v>292</v>
      </c>
      <c r="B15" s="318" t="s">
        <v>295</v>
      </c>
      <c r="C15" s="461" t="s">
        <v>639</v>
      </c>
      <c r="D15" s="460"/>
      <c r="E15" s="465"/>
      <c r="F15" s="465"/>
    </row>
  </sheetData>
  <sheetProtection algorithmName="SHA-512" hashValue="52Y2aVDwFERtV5HkanBNKozIHa/W5hrkPzcVjhlpcWH6T9gJg6Xha50vntvwfLfpdS6h7yYogJ9cnX74eaJhNw==" saltValue="UNambXHVZAAjJB/c1q23eQ==" spinCount="100000" sheet="1" objects="1" scenarios="1" selectLockedCells="1" selectUnlockedCells="1"/>
  <mergeCells count="15">
    <mergeCell ref="C14:D14"/>
    <mergeCell ref="C15:D15"/>
    <mergeCell ref="C6:D6"/>
    <mergeCell ref="E7:F12"/>
    <mergeCell ref="E13:F15"/>
    <mergeCell ref="C9:D9"/>
    <mergeCell ref="C10:D10"/>
    <mergeCell ref="C11:D11"/>
    <mergeCell ref="C12:D12"/>
    <mergeCell ref="C13:D13"/>
    <mergeCell ref="A4:F4"/>
    <mergeCell ref="E6:F6"/>
    <mergeCell ref="B3:D3"/>
    <mergeCell ref="C7:D7"/>
    <mergeCell ref="C8:D8"/>
  </mergeCells>
  <pageMargins left="0.70866141732283472" right="0.70866141732283472" top="0.78740157480314965" bottom="0.78740157480314965" header="0.31496062992125984" footer="0.31496062992125984"/>
  <pageSetup paperSize="9" scale="75" orientation="landscape" r:id="rId1"/>
  <headerFooter>
    <oddFooter>&amp;R&amp;"Arial,Standard"&amp;9Seite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6BB2"/>
  </sheetPr>
  <dimension ref="A1:N85"/>
  <sheetViews>
    <sheetView showGridLines="0" view="pageBreakPreview" zoomScaleNormal="100" zoomScaleSheetLayoutView="100" workbookViewId="0">
      <selection activeCell="A72" sqref="A72:B72"/>
    </sheetView>
  </sheetViews>
  <sheetFormatPr baseColWidth="10" defaultColWidth="11.44140625" defaultRowHeight="13.8"/>
  <cols>
    <col min="1" max="1" width="48.5546875" style="187" customWidth="1"/>
    <col min="2" max="2" width="73.5546875" style="187" customWidth="1"/>
    <col min="3" max="3" width="6.77734375" style="187" customWidth="1"/>
    <col min="4" max="14" width="10.6640625" style="180" customWidth="1"/>
    <col min="15" max="16384" width="11.44140625" style="103"/>
  </cols>
  <sheetData>
    <row r="1" spans="1:14" ht="28.5" customHeight="1">
      <c r="A1" s="14" t="str">
        <f>'Inhaltsverz. u allg Hin.Los1   '!A1</f>
        <v>Vergabe Unterhaltsreinigung</v>
      </c>
      <c r="B1" s="15"/>
      <c r="C1" s="15"/>
      <c r="D1" s="15"/>
      <c r="E1" s="16"/>
      <c r="F1" s="16"/>
      <c r="G1" s="16"/>
      <c r="H1" s="16"/>
      <c r="I1" s="18"/>
      <c r="J1" s="18"/>
      <c r="K1" s="18"/>
      <c r="L1" s="18"/>
      <c r="M1" s="18"/>
      <c r="N1" s="18"/>
    </row>
    <row r="2" spans="1:14">
      <c r="A2" s="220" t="str">
        <f>'Inhaltsverz. u allg Hin.Los1   '!A2</f>
        <v>Anhang Teil C (EXCEL-Teil)</v>
      </c>
      <c r="B2" s="16"/>
      <c r="C2" s="16"/>
      <c r="D2" s="16"/>
      <c r="E2" s="16"/>
      <c r="F2" s="16"/>
      <c r="G2" s="16"/>
      <c r="H2" s="16"/>
      <c r="I2" s="16"/>
      <c r="J2" s="16"/>
      <c r="K2" s="18"/>
      <c r="L2" s="18"/>
      <c r="M2" s="18"/>
      <c r="N2" s="18"/>
    </row>
    <row r="3" spans="1:14">
      <c r="A3" s="195" t="s">
        <v>114</v>
      </c>
      <c r="B3" s="33" t="str">
        <f>'Inhaltsverz. u allg Hin.Los1   '!B3</f>
        <v>Verwalltungsgemeinschaft Kochel am See</v>
      </c>
      <c r="C3" s="486" t="str">
        <f>'Inhaltsverz. u allg Hin.Los1   '!D3</f>
        <v>Vergabenummer/   Aktenzeichen:</v>
      </c>
      <c r="D3" s="487"/>
      <c r="E3" s="487"/>
      <c r="F3" s="487"/>
      <c r="G3" s="487"/>
      <c r="H3" s="487"/>
      <c r="I3" s="487"/>
      <c r="J3" s="480" t="str">
        <f>'Inhaltsverz. u allg Hin.Los1   '!E3</f>
        <v>EU-3-2-cst-26-131</v>
      </c>
      <c r="K3" s="481"/>
      <c r="L3" s="481"/>
      <c r="M3" s="481"/>
      <c r="N3" s="416"/>
    </row>
    <row r="4" spans="1:14" ht="15" customHeight="1">
      <c r="A4" s="482" t="s">
        <v>250</v>
      </c>
      <c r="B4" s="482"/>
      <c r="C4" s="482"/>
      <c r="D4" s="482"/>
      <c r="E4" s="482"/>
      <c r="F4" s="482"/>
      <c r="G4" s="482"/>
      <c r="H4" s="482"/>
      <c r="I4" s="482"/>
      <c r="J4" s="482"/>
      <c r="K4" s="482"/>
      <c r="L4" s="482"/>
      <c r="M4" s="482"/>
      <c r="N4" s="482"/>
    </row>
    <row r="5" spans="1:14" ht="6.6" customHeight="1" thickBot="1">
      <c r="A5" s="181"/>
      <c r="B5" s="181"/>
      <c r="C5" s="181"/>
      <c r="D5" s="181"/>
      <c r="E5" s="181"/>
      <c r="F5" s="181"/>
      <c r="G5" s="181"/>
      <c r="H5" s="181"/>
      <c r="I5" s="181"/>
      <c r="J5" s="181"/>
      <c r="K5" s="118"/>
      <c r="L5" s="118"/>
      <c r="M5" s="118"/>
      <c r="N5" s="118"/>
    </row>
    <row r="6" spans="1:14" s="184" customFormat="1" ht="15.75" customHeight="1" thickBot="1">
      <c r="A6" s="182" t="s">
        <v>20</v>
      </c>
      <c r="B6" s="182" t="s">
        <v>21</v>
      </c>
      <c r="C6" s="183"/>
      <c r="D6" s="483" t="s">
        <v>64</v>
      </c>
      <c r="E6" s="484"/>
      <c r="F6" s="484"/>
      <c r="G6" s="484"/>
      <c r="H6" s="484"/>
      <c r="I6" s="484"/>
      <c r="J6" s="484"/>
      <c r="K6" s="484"/>
      <c r="L6" s="484"/>
      <c r="M6" s="484"/>
      <c r="N6" s="485"/>
    </row>
    <row r="7" spans="1:14" ht="16.350000000000001" customHeight="1" thickBot="1">
      <c r="A7" s="470"/>
      <c r="B7" s="471"/>
      <c r="C7" s="478" t="s">
        <v>177</v>
      </c>
      <c r="D7" s="474" t="s">
        <v>550</v>
      </c>
      <c r="E7" s="476" t="s">
        <v>551</v>
      </c>
      <c r="F7" s="468" t="s">
        <v>552</v>
      </c>
      <c r="G7" s="468" t="s">
        <v>553</v>
      </c>
      <c r="H7" s="468" t="s">
        <v>554</v>
      </c>
      <c r="I7" s="468" t="s">
        <v>555</v>
      </c>
      <c r="J7" s="468" t="s">
        <v>556</v>
      </c>
      <c r="K7" s="468" t="s">
        <v>557</v>
      </c>
      <c r="L7" s="468" t="s">
        <v>558</v>
      </c>
      <c r="M7" s="468" t="s">
        <v>559</v>
      </c>
      <c r="N7" s="468" t="s">
        <v>560</v>
      </c>
    </row>
    <row r="8" spans="1:14" ht="133.5" customHeight="1" thickBot="1">
      <c r="A8" s="472"/>
      <c r="B8" s="473"/>
      <c r="C8" s="479"/>
      <c r="D8" s="475"/>
      <c r="E8" s="477"/>
      <c r="F8" s="469"/>
      <c r="G8" s="469"/>
      <c r="H8" s="469"/>
      <c r="I8" s="469"/>
      <c r="J8" s="469"/>
      <c r="K8" s="469"/>
      <c r="L8" s="469"/>
      <c r="M8" s="469"/>
      <c r="N8" s="469"/>
    </row>
    <row r="9" spans="1:14" ht="14.4" thickBot="1">
      <c r="A9" s="209" t="s">
        <v>22</v>
      </c>
      <c r="B9" s="218"/>
      <c r="C9" s="214"/>
      <c r="D9" s="210"/>
      <c r="E9" s="210"/>
      <c r="F9" s="210"/>
      <c r="G9" s="210"/>
      <c r="H9" s="210"/>
      <c r="I9" s="210"/>
      <c r="J9" s="210"/>
      <c r="K9" s="185"/>
      <c r="L9" s="185"/>
      <c r="M9" s="185"/>
      <c r="N9" s="186"/>
    </row>
    <row r="10" spans="1:14" ht="45.6">
      <c r="A10" s="251" t="s">
        <v>561</v>
      </c>
      <c r="B10" s="252" t="s">
        <v>562</v>
      </c>
      <c r="C10" s="271">
        <v>8</v>
      </c>
      <c r="D10" s="253" t="s">
        <v>23</v>
      </c>
      <c r="E10" s="253" t="s">
        <v>23</v>
      </c>
      <c r="F10" s="253" t="s">
        <v>23</v>
      </c>
      <c r="G10" s="253" t="s">
        <v>23</v>
      </c>
      <c r="H10" s="253" t="s">
        <v>24</v>
      </c>
      <c r="I10" s="253" t="s">
        <v>23</v>
      </c>
      <c r="J10" s="253" t="s">
        <v>23</v>
      </c>
      <c r="K10" s="253" t="s">
        <v>23</v>
      </c>
      <c r="L10" s="253" t="s">
        <v>23</v>
      </c>
      <c r="M10" s="253" t="s">
        <v>23</v>
      </c>
      <c r="N10" s="253" t="s">
        <v>23</v>
      </c>
    </row>
    <row r="11" spans="1:14">
      <c r="A11" s="254" t="s">
        <v>98</v>
      </c>
      <c r="B11" s="255" t="s">
        <v>86</v>
      </c>
      <c r="C11" s="272">
        <v>8</v>
      </c>
      <c r="D11" s="238" t="s">
        <v>24</v>
      </c>
      <c r="E11" s="238" t="s">
        <v>24</v>
      </c>
      <c r="F11" s="238" t="s">
        <v>24</v>
      </c>
      <c r="G11" s="238" t="s">
        <v>24</v>
      </c>
      <c r="H11" s="238" t="s">
        <v>23</v>
      </c>
      <c r="I11" s="238" t="s">
        <v>24</v>
      </c>
      <c r="J11" s="253" t="s">
        <v>24</v>
      </c>
      <c r="K11" s="238" t="s">
        <v>24</v>
      </c>
      <c r="L11" s="238" t="s">
        <v>24</v>
      </c>
      <c r="M11" s="238" t="s">
        <v>24</v>
      </c>
      <c r="N11" s="238" t="s">
        <v>24</v>
      </c>
    </row>
    <row r="12" spans="1:14">
      <c r="A12" s="254" t="s">
        <v>98</v>
      </c>
      <c r="B12" s="255" t="s">
        <v>65</v>
      </c>
      <c r="C12" s="272">
        <v>8</v>
      </c>
      <c r="D12" s="238" t="s">
        <v>24</v>
      </c>
      <c r="E12" s="238" t="s">
        <v>24</v>
      </c>
      <c r="F12" s="238" t="s">
        <v>24</v>
      </c>
      <c r="G12" s="238" t="s">
        <v>24</v>
      </c>
      <c r="H12" s="238" t="s">
        <v>247</v>
      </c>
      <c r="I12" s="238" t="s">
        <v>24</v>
      </c>
      <c r="J12" s="253" t="s">
        <v>24</v>
      </c>
      <c r="K12" s="238" t="s">
        <v>24</v>
      </c>
      <c r="L12" s="238" t="s">
        <v>24</v>
      </c>
      <c r="M12" s="238" t="s">
        <v>24</v>
      </c>
      <c r="N12" s="238" t="s">
        <v>24</v>
      </c>
    </row>
    <row r="13" spans="1:14">
      <c r="A13" s="254" t="s">
        <v>563</v>
      </c>
      <c r="B13" s="255" t="s">
        <v>564</v>
      </c>
      <c r="C13" s="272">
        <v>8</v>
      </c>
      <c r="D13" s="238" t="s">
        <v>24</v>
      </c>
      <c r="E13" s="238" t="s">
        <v>24</v>
      </c>
      <c r="F13" s="238" t="s">
        <v>24</v>
      </c>
      <c r="G13" s="238" t="s">
        <v>247</v>
      </c>
      <c r="H13" s="238" t="s">
        <v>24</v>
      </c>
      <c r="I13" s="238" t="s">
        <v>24</v>
      </c>
      <c r="J13" s="238" t="s">
        <v>24</v>
      </c>
      <c r="K13" s="238" t="s">
        <v>24</v>
      </c>
      <c r="L13" s="238" t="s">
        <v>24</v>
      </c>
      <c r="M13" s="238" t="s">
        <v>24</v>
      </c>
      <c r="N13" s="238" t="s">
        <v>24</v>
      </c>
    </row>
    <row r="14" spans="1:14" ht="22.8">
      <c r="A14" s="254" t="s">
        <v>565</v>
      </c>
      <c r="B14" s="255" t="s">
        <v>566</v>
      </c>
      <c r="C14" s="272">
        <v>8</v>
      </c>
      <c r="D14" s="238" t="s">
        <v>567</v>
      </c>
      <c r="E14" s="238" t="s">
        <v>567</v>
      </c>
      <c r="F14" s="238" t="s">
        <v>24</v>
      </c>
      <c r="G14" s="238" t="s">
        <v>24</v>
      </c>
      <c r="H14" s="238" t="s">
        <v>24</v>
      </c>
      <c r="I14" s="238" t="s">
        <v>24</v>
      </c>
      <c r="J14" s="253" t="s">
        <v>24</v>
      </c>
      <c r="K14" s="238" t="s">
        <v>24</v>
      </c>
      <c r="L14" s="238" t="s">
        <v>24</v>
      </c>
      <c r="M14" s="275" t="s">
        <v>24</v>
      </c>
      <c r="N14" s="275" t="s">
        <v>24</v>
      </c>
    </row>
    <row r="15" spans="1:14">
      <c r="A15" s="257" t="s">
        <v>568</v>
      </c>
      <c r="B15" s="255" t="s">
        <v>66</v>
      </c>
      <c r="C15" s="272">
        <v>8</v>
      </c>
      <c r="D15" s="238" t="s">
        <v>25</v>
      </c>
      <c r="E15" s="238" t="s">
        <v>25</v>
      </c>
      <c r="F15" s="238" t="s">
        <v>25</v>
      </c>
      <c r="G15" s="238" t="s">
        <v>25</v>
      </c>
      <c r="H15" s="238" t="s">
        <v>25</v>
      </c>
      <c r="I15" s="238" t="s">
        <v>25</v>
      </c>
      <c r="J15" s="253" t="s">
        <v>23</v>
      </c>
      <c r="K15" s="238" t="s">
        <v>25</v>
      </c>
      <c r="L15" s="238" t="s">
        <v>25</v>
      </c>
      <c r="M15" s="238" t="s">
        <v>24</v>
      </c>
      <c r="N15" s="238" t="s">
        <v>24</v>
      </c>
    </row>
    <row r="16" spans="1:14" ht="34.200000000000003">
      <c r="A16" s="254" t="s">
        <v>569</v>
      </c>
      <c r="B16" s="255" t="s">
        <v>570</v>
      </c>
      <c r="C16" s="272">
        <v>8</v>
      </c>
      <c r="D16" s="238" t="s">
        <v>24</v>
      </c>
      <c r="E16" s="238" t="s">
        <v>25</v>
      </c>
      <c r="F16" s="238" t="s">
        <v>24</v>
      </c>
      <c r="G16" s="238" t="s">
        <v>24</v>
      </c>
      <c r="H16" s="238" t="s">
        <v>24</v>
      </c>
      <c r="I16" s="238" t="s">
        <v>24</v>
      </c>
      <c r="J16" s="253" t="s">
        <v>24</v>
      </c>
      <c r="K16" s="238" t="s">
        <v>24</v>
      </c>
      <c r="L16" s="238" t="s">
        <v>25</v>
      </c>
      <c r="M16" s="238" t="s">
        <v>24</v>
      </c>
      <c r="N16" s="238" t="s">
        <v>24</v>
      </c>
    </row>
    <row r="17" spans="1:14">
      <c r="A17" s="254" t="s">
        <v>92</v>
      </c>
      <c r="B17" s="258" t="s">
        <v>66</v>
      </c>
      <c r="C17" s="272">
        <v>8</v>
      </c>
      <c r="D17" s="238" t="s">
        <v>571</v>
      </c>
      <c r="E17" s="238" t="s">
        <v>571</v>
      </c>
      <c r="F17" s="256" t="s">
        <v>24</v>
      </c>
      <c r="G17" s="238" t="s">
        <v>571</v>
      </c>
      <c r="H17" s="238" t="s">
        <v>571</v>
      </c>
      <c r="I17" s="238" t="s">
        <v>571</v>
      </c>
      <c r="J17" s="253" t="s">
        <v>572</v>
      </c>
      <c r="K17" s="256" t="s">
        <v>24</v>
      </c>
      <c r="L17" s="238" t="s">
        <v>571</v>
      </c>
      <c r="M17" s="253" t="s">
        <v>572</v>
      </c>
      <c r="N17" s="238" t="s">
        <v>24</v>
      </c>
    </row>
    <row r="18" spans="1:14" ht="22.8">
      <c r="A18" s="254" t="s">
        <v>87</v>
      </c>
      <c r="B18" s="255" t="s">
        <v>104</v>
      </c>
      <c r="C18" s="272">
        <v>8</v>
      </c>
      <c r="D18" s="238" t="s">
        <v>573</v>
      </c>
      <c r="E18" s="238" t="s">
        <v>574</v>
      </c>
      <c r="F18" s="238" t="s">
        <v>574</v>
      </c>
      <c r="G18" s="238" t="s">
        <v>573</v>
      </c>
      <c r="H18" s="238" t="s">
        <v>573</v>
      </c>
      <c r="I18" s="238" t="s">
        <v>573</v>
      </c>
      <c r="J18" s="253" t="s">
        <v>572</v>
      </c>
      <c r="K18" s="238" t="s">
        <v>574</v>
      </c>
      <c r="L18" s="238" t="s">
        <v>573</v>
      </c>
      <c r="M18" s="238" t="s">
        <v>24</v>
      </c>
      <c r="N18" s="238" t="s">
        <v>24</v>
      </c>
    </row>
    <row r="19" spans="1:14" ht="34.200000000000003">
      <c r="A19" s="254" t="s">
        <v>575</v>
      </c>
      <c r="B19" s="258" t="s">
        <v>66</v>
      </c>
      <c r="C19" s="272">
        <v>8</v>
      </c>
      <c r="D19" s="238" t="s">
        <v>573</v>
      </c>
      <c r="E19" s="238" t="s">
        <v>571</v>
      </c>
      <c r="F19" s="238" t="s">
        <v>571</v>
      </c>
      <c r="G19" s="238" t="s">
        <v>571</v>
      </c>
      <c r="H19" s="238" t="s">
        <v>23</v>
      </c>
      <c r="I19" s="238" t="s">
        <v>571</v>
      </c>
      <c r="J19" s="253" t="s">
        <v>24</v>
      </c>
      <c r="K19" s="238" t="s">
        <v>571</v>
      </c>
      <c r="L19" s="238" t="s">
        <v>573</v>
      </c>
      <c r="M19" s="238" t="s">
        <v>24</v>
      </c>
      <c r="N19" s="238" t="s">
        <v>24</v>
      </c>
    </row>
    <row r="20" spans="1:14" ht="22.8">
      <c r="A20" s="254" t="s">
        <v>576</v>
      </c>
      <c r="B20" s="255" t="s">
        <v>67</v>
      </c>
      <c r="C20" s="272">
        <v>10</v>
      </c>
      <c r="D20" s="238" t="s">
        <v>23</v>
      </c>
      <c r="E20" s="238" t="s">
        <v>23</v>
      </c>
      <c r="F20" s="256" t="s">
        <v>24</v>
      </c>
      <c r="G20" s="238" t="s">
        <v>24</v>
      </c>
      <c r="H20" s="238" t="s">
        <v>24</v>
      </c>
      <c r="I20" s="238" t="s">
        <v>23</v>
      </c>
      <c r="J20" s="253" t="s">
        <v>24</v>
      </c>
      <c r="K20" s="256" t="s">
        <v>24</v>
      </c>
      <c r="L20" s="238" t="s">
        <v>24</v>
      </c>
      <c r="M20" s="253" t="s">
        <v>572</v>
      </c>
      <c r="N20" s="238" t="s">
        <v>24</v>
      </c>
    </row>
    <row r="21" spans="1:14">
      <c r="A21" s="257" t="s">
        <v>577</v>
      </c>
      <c r="B21" s="255" t="s">
        <v>578</v>
      </c>
      <c r="C21" s="272">
        <v>8</v>
      </c>
      <c r="D21" s="256" t="s">
        <v>24</v>
      </c>
      <c r="E21" s="256" t="s">
        <v>25</v>
      </c>
      <c r="F21" s="256" t="s">
        <v>24</v>
      </c>
      <c r="G21" s="256" t="s">
        <v>24</v>
      </c>
      <c r="H21" s="256" t="s">
        <v>24</v>
      </c>
      <c r="I21" s="256" t="s">
        <v>25</v>
      </c>
      <c r="J21" s="253" t="s">
        <v>24</v>
      </c>
      <c r="K21" s="256" t="s">
        <v>24</v>
      </c>
      <c r="L21" s="238" t="s">
        <v>25</v>
      </c>
      <c r="M21" s="238" t="s">
        <v>24</v>
      </c>
      <c r="N21" s="238" t="s">
        <v>24</v>
      </c>
    </row>
    <row r="22" spans="1:14">
      <c r="A22" s="257" t="s">
        <v>579</v>
      </c>
      <c r="B22" s="255" t="s">
        <v>580</v>
      </c>
      <c r="C22" s="272">
        <v>8</v>
      </c>
      <c r="D22" s="256" t="s">
        <v>24</v>
      </c>
      <c r="E22" s="256" t="s">
        <v>25</v>
      </c>
      <c r="F22" s="238" t="s">
        <v>24</v>
      </c>
      <c r="G22" s="256" t="s">
        <v>24</v>
      </c>
      <c r="H22" s="238" t="s">
        <v>24</v>
      </c>
      <c r="I22" s="238" t="s">
        <v>24</v>
      </c>
      <c r="J22" s="253" t="s">
        <v>24</v>
      </c>
      <c r="K22" s="238" t="s">
        <v>24</v>
      </c>
      <c r="L22" s="256" t="s">
        <v>23</v>
      </c>
      <c r="M22" s="238" t="s">
        <v>24</v>
      </c>
      <c r="N22" s="238" t="s">
        <v>24</v>
      </c>
    </row>
    <row r="23" spans="1:14">
      <c r="A23" s="254" t="s">
        <v>581</v>
      </c>
      <c r="B23" s="255" t="s">
        <v>582</v>
      </c>
      <c r="C23" s="272">
        <v>10</v>
      </c>
      <c r="D23" s="238" t="s">
        <v>24</v>
      </c>
      <c r="E23" s="238" t="s">
        <v>24</v>
      </c>
      <c r="F23" s="238" t="s">
        <v>24</v>
      </c>
      <c r="G23" s="238" t="s">
        <v>23</v>
      </c>
      <c r="H23" s="238" t="s">
        <v>24</v>
      </c>
      <c r="I23" s="238" t="s">
        <v>24</v>
      </c>
      <c r="J23" s="253" t="s">
        <v>24</v>
      </c>
      <c r="K23" s="238" t="s">
        <v>24</v>
      </c>
      <c r="L23" s="238" t="s">
        <v>24</v>
      </c>
      <c r="M23" s="238" t="s">
        <v>24</v>
      </c>
      <c r="N23" s="238" t="s">
        <v>24</v>
      </c>
    </row>
    <row r="24" spans="1:14">
      <c r="A24" s="254" t="s">
        <v>583</v>
      </c>
      <c r="B24" s="255" t="s">
        <v>584</v>
      </c>
      <c r="C24" s="272">
        <v>10</v>
      </c>
      <c r="D24" s="238" t="s">
        <v>24</v>
      </c>
      <c r="E24" s="238" t="s">
        <v>247</v>
      </c>
      <c r="F24" s="238" t="s">
        <v>24</v>
      </c>
      <c r="G24" s="238" t="s">
        <v>247</v>
      </c>
      <c r="H24" s="238" t="s">
        <v>24</v>
      </c>
      <c r="I24" s="238" t="s">
        <v>24</v>
      </c>
      <c r="J24" s="238" t="s">
        <v>24</v>
      </c>
      <c r="K24" s="238" t="s">
        <v>24</v>
      </c>
      <c r="L24" s="238" t="s">
        <v>24</v>
      </c>
      <c r="M24" s="238" t="s">
        <v>24</v>
      </c>
      <c r="N24" s="238" t="s">
        <v>24</v>
      </c>
    </row>
    <row r="25" spans="1:14">
      <c r="A25" s="254" t="s">
        <v>585</v>
      </c>
      <c r="B25" s="255" t="s">
        <v>586</v>
      </c>
      <c r="C25" s="272">
        <v>10</v>
      </c>
      <c r="D25" s="238" t="s">
        <v>24</v>
      </c>
      <c r="E25" s="238" t="s">
        <v>24</v>
      </c>
      <c r="F25" s="238" t="s">
        <v>23</v>
      </c>
      <c r="G25" s="238" t="s">
        <v>24</v>
      </c>
      <c r="H25" s="238" t="s">
        <v>24</v>
      </c>
      <c r="I25" s="238" t="s">
        <v>24</v>
      </c>
      <c r="J25" s="238" t="s">
        <v>24</v>
      </c>
      <c r="K25" s="238" t="s">
        <v>24</v>
      </c>
      <c r="L25" s="238" t="s">
        <v>24</v>
      </c>
      <c r="M25" s="238" t="s">
        <v>24</v>
      </c>
      <c r="N25" s="238" t="s">
        <v>24</v>
      </c>
    </row>
    <row r="26" spans="1:14" ht="22.8">
      <c r="A26" s="254" t="s">
        <v>587</v>
      </c>
      <c r="B26" s="259" t="s">
        <v>588</v>
      </c>
      <c r="C26" s="272">
        <v>8</v>
      </c>
      <c r="D26" s="238" t="s">
        <v>23</v>
      </c>
      <c r="E26" s="238" t="s">
        <v>23</v>
      </c>
      <c r="F26" s="238" t="s">
        <v>24</v>
      </c>
      <c r="G26" s="238" t="s">
        <v>24</v>
      </c>
      <c r="H26" s="238" t="s">
        <v>24</v>
      </c>
      <c r="I26" s="238" t="s">
        <v>24</v>
      </c>
      <c r="J26" s="253" t="s">
        <v>23</v>
      </c>
      <c r="K26" s="238" t="s">
        <v>24</v>
      </c>
      <c r="L26" s="238" t="s">
        <v>24</v>
      </c>
      <c r="M26" s="275" t="s">
        <v>23</v>
      </c>
      <c r="N26" s="238" t="s">
        <v>24</v>
      </c>
    </row>
    <row r="27" spans="1:14">
      <c r="A27" s="263" t="s">
        <v>589</v>
      </c>
      <c r="B27" s="255" t="s">
        <v>220</v>
      </c>
      <c r="C27" s="272">
        <v>8</v>
      </c>
      <c r="D27" s="238" t="s">
        <v>24</v>
      </c>
      <c r="E27" s="238" t="s">
        <v>24</v>
      </c>
      <c r="F27" s="238" t="s">
        <v>24</v>
      </c>
      <c r="G27" s="238" t="s">
        <v>24</v>
      </c>
      <c r="H27" s="238" t="s">
        <v>24</v>
      </c>
      <c r="I27" s="238" t="s">
        <v>246</v>
      </c>
      <c r="J27" s="238" t="s">
        <v>24</v>
      </c>
      <c r="K27" s="238" t="s">
        <v>24</v>
      </c>
      <c r="L27" s="238" t="s">
        <v>24</v>
      </c>
      <c r="M27" s="238" t="s">
        <v>24</v>
      </c>
      <c r="N27" s="238" t="s">
        <v>24</v>
      </c>
    </row>
    <row r="28" spans="1:14" ht="22.8">
      <c r="A28" s="260" t="s">
        <v>590</v>
      </c>
      <c r="B28" s="255" t="s">
        <v>68</v>
      </c>
      <c r="C28" s="273">
        <v>8</v>
      </c>
      <c r="D28" s="238" t="s">
        <v>25</v>
      </c>
      <c r="E28" s="238" t="s">
        <v>25</v>
      </c>
      <c r="F28" s="238" t="s">
        <v>23</v>
      </c>
      <c r="G28" s="238" t="s">
        <v>23</v>
      </c>
      <c r="H28" s="238" t="s">
        <v>24</v>
      </c>
      <c r="I28" s="238" t="s">
        <v>23</v>
      </c>
      <c r="J28" s="253" t="s">
        <v>24</v>
      </c>
      <c r="K28" s="238" t="s">
        <v>24</v>
      </c>
      <c r="L28" s="238" t="s">
        <v>23</v>
      </c>
      <c r="M28" s="238" t="s">
        <v>25</v>
      </c>
      <c r="N28" s="238" t="s">
        <v>24</v>
      </c>
    </row>
    <row r="29" spans="1:14" ht="22.8">
      <c r="A29" s="260" t="s">
        <v>590</v>
      </c>
      <c r="B29" s="255" t="s">
        <v>219</v>
      </c>
      <c r="C29" s="272">
        <v>8</v>
      </c>
      <c r="D29" s="238" t="s">
        <v>246</v>
      </c>
      <c r="E29" s="238" t="s">
        <v>246</v>
      </c>
      <c r="F29" s="238" t="s">
        <v>246</v>
      </c>
      <c r="G29" s="238" t="s">
        <v>246</v>
      </c>
      <c r="H29" s="238" t="s">
        <v>24</v>
      </c>
      <c r="I29" s="238" t="s">
        <v>246</v>
      </c>
      <c r="J29" s="253" t="s">
        <v>572</v>
      </c>
      <c r="K29" s="238" t="s">
        <v>24</v>
      </c>
      <c r="L29" s="238" t="s">
        <v>246</v>
      </c>
      <c r="M29" s="238" t="s">
        <v>246</v>
      </c>
      <c r="N29" s="238" t="s">
        <v>24</v>
      </c>
    </row>
    <row r="30" spans="1:14" ht="22.8">
      <c r="A30" s="260" t="s">
        <v>591</v>
      </c>
      <c r="B30" s="261" t="s">
        <v>88</v>
      </c>
      <c r="C30" s="273">
        <v>8</v>
      </c>
      <c r="D30" s="238" t="s">
        <v>25</v>
      </c>
      <c r="E30" s="238" t="s">
        <v>25</v>
      </c>
      <c r="F30" s="238" t="s">
        <v>23</v>
      </c>
      <c r="G30" s="238" t="s">
        <v>23</v>
      </c>
      <c r="H30" s="238" t="s">
        <v>24</v>
      </c>
      <c r="I30" s="238" t="s">
        <v>23</v>
      </c>
      <c r="J30" s="253" t="s">
        <v>24</v>
      </c>
      <c r="K30" s="238" t="s">
        <v>24</v>
      </c>
      <c r="L30" s="238" t="s">
        <v>23</v>
      </c>
      <c r="M30" s="238" t="s">
        <v>24</v>
      </c>
      <c r="N30" s="238" t="s">
        <v>23</v>
      </c>
    </row>
    <row r="31" spans="1:14" ht="22.8">
      <c r="A31" s="260" t="s">
        <v>591</v>
      </c>
      <c r="B31" s="255" t="s">
        <v>95</v>
      </c>
      <c r="C31" s="272">
        <v>8</v>
      </c>
      <c r="D31" s="238" t="s">
        <v>592</v>
      </c>
      <c r="E31" s="238" t="s">
        <v>592</v>
      </c>
      <c r="F31" s="238" t="s">
        <v>592</v>
      </c>
      <c r="G31" s="238" t="s">
        <v>592</v>
      </c>
      <c r="H31" s="238" t="s">
        <v>24</v>
      </c>
      <c r="I31" s="238" t="s">
        <v>592</v>
      </c>
      <c r="J31" s="253" t="s">
        <v>572</v>
      </c>
      <c r="K31" s="238" t="s">
        <v>24</v>
      </c>
      <c r="L31" s="238" t="s">
        <v>592</v>
      </c>
      <c r="M31" s="238" t="s">
        <v>592</v>
      </c>
      <c r="N31" s="238" t="s">
        <v>592</v>
      </c>
    </row>
    <row r="32" spans="1:14">
      <c r="A32" s="257" t="s">
        <v>117</v>
      </c>
      <c r="B32" s="261" t="s">
        <v>593</v>
      </c>
      <c r="C32" s="272">
        <v>8</v>
      </c>
      <c r="D32" s="238" t="s">
        <v>23</v>
      </c>
      <c r="E32" s="238" t="s">
        <v>23</v>
      </c>
      <c r="F32" s="238" t="s">
        <v>24</v>
      </c>
      <c r="G32" s="238" t="s">
        <v>24</v>
      </c>
      <c r="H32" s="238" t="s">
        <v>24</v>
      </c>
      <c r="I32" s="238" t="s">
        <v>24</v>
      </c>
      <c r="J32" s="253" t="s">
        <v>24</v>
      </c>
      <c r="K32" s="238" t="s">
        <v>24</v>
      </c>
      <c r="L32" s="238" t="s">
        <v>23</v>
      </c>
      <c r="M32" s="238" t="s">
        <v>24</v>
      </c>
      <c r="N32" s="238" t="s">
        <v>24</v>
      </c>
    </row>
    <row r="33" spans="1:14">
      <c r="A33" s="257" t="s">
        <v>117</v>
      </c>
      <c r="B33" s="255" t="s">
        <v>220</v>
      </c>
      <c r="C33" s="272">
        <v>8</v>
      </c>
      <c r="D33" s="238" t="s">
        <v>246</v>
      </c>
      <c r="E33" s="238" t="s">
        <v>246</v>
      </c>
      <c r="F33" s="238" t="s">
        <v>24</v>
      </c>
      <c r="G33" s="238" t="s">
        <v>24</v>
      </c>
      <c r="H33" s="238" t="s">
        <v>24</v>
      </c>
      <c r="I33" s="256" t="s">
        <v>24</v>
      </c>
      <c r="J33" s="253" t="s">
        <v>24</v>
      </c>
      <c r="K33" s="238" t="s">
        <v>24</v>
      </c>
      <c r="L33" s="238" t="s">
        <v>246</v>
      </c>
      <c r="M33" s="238" t="s">
        <v>592</v>
      </c>
      <c r="N33" s="238" t="s">
        <v>24</v>
      </c>
    </row>
    <row r="34" spans="1:14">
      <c r="A34" s="259" t="s">
        <v>221</v>
      </c>
      <c r="B34" s="261" t="s">
        <v>70</v>
      </c>
      <c r="C34" s="272">
        <v>8</v>
      </c>
      <c r="D34" s="238" t="s">
        <v>25</v>
      </c>
      <c r="E34" s="238" t="s">
        <v>25</v>
      </c>
      <c r="F34" s="238" t="s">
        <v>24</v>
      </c>
      <c r="G34" s="238" t="s">
        <v>24</v>
      </c>
      <c r="H34" s="238" t="s">
        <v>24</v>
      </c>
      <c r="I34" s="238" t="s">
        <v>24</v>
      </c>
      <c r="J34" s="253" t="s">
        <v>24</v>
      </c>
      <c r="K34" s="238" t="s">
        <v>24</v>
      </c>
      <c r="L34" s="238" t="s">
        <v>25</v>
      </c>
      <c r="M34" s="238" t="s">
        <v>24</v>
      </c>
      <c r="N34" s="238" t="s">
        <v>24</v>
      </c>
    </row>
    <row r="35" spans="1:14">
      <c r="A35" s="259" t="s">
        <v>221</v>
      </c>
      <c r="B35" s="255" t="s">
        <v>26</v>
      </c>
      <c r="C35" s="272">
        <v>8</v>
      </c>
      <c r="D35" s="238" t="s">
        <v>592</v>
      </c>
      <c r="E35" s="238" t="s">
        <v>592</v>
      </c>
      <c r="F35" s="238" t="s">
        <v>24</v>
      </c>
      <c r="G35" s="238" t="s">
        <v>24</v>
      </c>
      <c r="H35" s="238" t="s">
        <v>24</v>
      </c>
      <c r="I35" s="238" t="s">
        <v>24</v>
      </c>
      <c r="J35" s="238" t="s">
        <v>24</v>
      </c>
      <c r="K35" s="238" t="s">
        <v>24</v>
      </c>
      <c r="L35" s="238" t="s">
        <v>592</v>
      </c>
      <c r="M35" s="238" t="s">
        <v>592</v>
      </c>
      <c r="N35" s="238" t="s">
        <v>24</v>
      </c>
    </row>
    <row r="36" spans="1:14">
      <c r="A36" s="254" t="s">
        <v>71</v>
      </c>
      <c r="B36" s="255" t="s">
        <v>72</v>
      </c>
      <c r="C36" s="272">
        <v>8</v>
      </c>
      <c r="D36" s="238" t="s">
        <v>23</v>
      </c>
      <c r="E36" s="238" t="s">
        <v>23</v>
      </c>
      <c r="F36" s="238" t="s">
        <v>23</v>
      </c>
      <c r="G36" s="238" t="s">
        <v>23</v>
      </c>
      <c r="H36" s="238" t="s">
        <v>23</v>
      </c>
      <c r="I36" s="238" t="s">
        <v>23</v>
      </c>
      <c r="J36" s="238" t="s">
        <v>23</v>
      </c>
      <c r="K36" s="238" t="s">
        <v>23</v>
      </c>
      <c r="L36" s="238" t="s">
        <v>23</v>
      </c>
      <c r="M36" s="238" t="s">
        <v>23</v>
      </c>
      <c r="N36" s="238" t="s">
        <v>23</v>
      </c>
    </row>
    <row r="37" spans="1:14">
      <c r="A37" s="254" t="s">
        <v>73</v>
      </c>
      <c r="B37" s="255" t="s">
        <v>594</v>
      </c>
      <c r="C37" s="272">
        <v>8</v>
      </c>
      <c r="D37" s="238" t="s">
        <v>246</v>
      </c>
      <c r="E37" s="238" t="s">
        <v>24</v>
      </c>
      <c r="F37" s="238" t="s">
        <v>24</v>
      </c>
      <c r="G37" s="238" t="s">
        <v>24</v>
      </c>
      <c r="H37" s="238" t="s">
        <v>24</v>
      </c>
      <c r="I37" s="238" t="s">
        <v>24</v>
      </c>
      <c r="J37" s="253" t="s">
        <v>24</v>
      </c>
      <c r="K37" s="238" t="s">
        <v>24</v>
      </c>
      <c r="L37" s="238" t="s">
        <v>246</v>
      </c>
      <c r="M37" s="238" t="s">
        <v>24</v>
      </c>
      <c r="N37" s="238" t="s">
        <v>24</v>
      </c>
    </row>
    <row r="38" spans="1:14">
      <c r="A38" s="254" t="s">
        <v>595</v>
      </c>
      <c r="B38" s="255" t="s">
        <v>26</v>
      </c>
      <c r="C38" s="272">
        <v>8</v>
      </c>
      <c r="D38" s="238" t="s">
        <v>24</v>
      </c>
      <c r="E38" s="238" t="s">
        <v>23</v>
      </c>
      <c r="F38" s="238" t="s">
        <v>24</v>
      </c>
      <c r="G38" s="238" t="s">
        <v>24</v>
      </c>
      <c r="H38" s="238" t="s">
        <v>23</v>
      </c>
      <c r="I38" s="238" t="s">
        <v>23</v>
      </c>
      <c r="J38" s="253" t="s">
        <v>24</v>
      </c>
      <c r="K38" s="238" t="s">
        <v>24</v>
      </c>
      <c r="L38" s="256" t="s">
        <v>23</v>
      </c>
      <c r="M38" s="238" t="s">
        <v>24</v>
      </c>
      <c r="N38" s="238" t="s">
        <v>24</v>
      </c>
    </row>
    <row r="39" spans="1:14">
      <c r="A39" s="336" t="s">
        <v>596</v>
      </c>
      <c r="B39" s="255" t="s">
        <v>594</v>
      </c>
      <c r="C39" s="272">
        <v>8</v>
      </c>
      <c r="D39" s="238" t="s">
        <v>23</v>
      </c>
      <c r="E39" s="238" t="s">
        <v>23</v>
      </c>
      <c r="F39" s="238" t="s">
        <v>24</v>
      </c>
      <c r="G39" s="238" t="s">
        <v>24</v>
      </c>
      <c r="H39" s="238" t="s">
        <v>24</v>
      </c>
      <c r="I39" s="238" t="s">
        <v>24</v>
      </c>
      <c r="J39" s="238" t="s">
        <v>24</v>
      </c>
      <c r="K39" s="238" t="s">
        <v>24</v>
      </c>
      <c r="L39" s="256"/>
      <c r="M39" s="238" t="s">
        <v>24</v>
      </c>
      <c r="N39" s="238" t="s">
        <v>24</v>
      </c>
    </row>
    <row r="40" spans="1:14">
      <c r="A40" s="262" t="s">
        <v>222</v>
      </c>
      <c r="B40" s="261" t="s">
        <v>593</v>
      </c>
      <c r="C40" s="272">
        <v>8</v>
      </c>
      <c r="D40" s="238" t="s">
        <v>23</v>
      </c>
      <c r="E40" s="238" t="s">
        <v>23</v>
      </c>
      <c r="F40" s="238" t="s">
        <v>23</v>
      </c>
      <c r="G40" s="238" t="s">
        <v>23</v>
      </c>
      <c r="H40" s="238" t="s">
        <v>24</v>
      </c>
      <c r="I40" s="238" t="s">
        <v>23</v>
      </c>
      <c r="J40" s="253" t="s">
        <v>24</v>
      </c>
      <c r="K40" s="238" t="s">
        <v>24</v>
      </c>
      <c r="L40" s="238" t="s">
        <v>23</v>
      </c>
      <c r="M40" s="238" t="s">
        <v>23</v>
      </c>
      <c r="N40" s="238" t="s">
        <v>24</v>
      </c>
    </row>
    <row r="41" spans="1:14" ht="15.75" customHeight="1">
      <c r="A41" s="262" t="s">
        <v>222</v>
      </c>
      <c r="B41" s="255" t="s">
        <v>223</v>
      </c>
      <c r="C41" s="272">
        <v>8</v>
      </c>
      <c r="D41" s="238" t="s">
        <v>246</v>
      </c>
      <c r="E41" s="238" t="s">
        <v>246</v>
      </c>
      <c r="F41" s="238" t="s">
        <v>246</v>
      </c>
      <c r="G41" s="238" t="s">
        <v>246</v>
      </c>
      <c r="H41" s="238" t="s">
        <v>24</v>
      </c>
      <c r="I41" s="238" t="s">
        <v>246</v>
      </c>
      <c r="J41" s="253" t="s">
        <v>24</v>
      </c>
      <c r="K41" s="238" t="s">
        <v>24</v>
      </c>
      <c r="L41" s="238" t="s">
        <v>246</v>
      </c>
      <c r="M41" s="238" t="s">
        <v>246</v>
      </c>
      <c r="N41" s="238" t="s">
        <v>24</v>
      </c>
    </row>
    <row r="42" spans="1:14" ht="22.8">
      <c r="A42" s="337" t="s">
        <v>597</v>
      </c>
      <c r="B42" s="261" t="s">
        <v>598</v>
      </c>
      <c r="C42" s="272">
        <v>8</v>
      </c>
      <c r="D42" s="256" t="s">
        <v>24</v>
      </c>
      <c r="E42" s="238" t="s">
        <v>24</v>
      </c>
      <c r="F42" s="256" t="s">
        <v>24</v>
      </c>
      <c r="G42" s="256" t="s">
        <v>24</v>
      </c>
      <c r="H42" s="238" t="s">
        <v>24</v>
      </c>
      <c r="I42" s="238" t="s">
        <v>246</v>
      </c>
      <c r="J42" s="256" t="s">
        <v>24</v>
      </c>
      <c r="K42" s="256" t="s">
        <v>24</v>
      </c>
      <c r="L42" s="256" t="s">
        <v>24</v>
      </c>
      <c r="M42" s="256" t="s">
        <v>24</v>
      </c>
      <c r="N42" s="238" t="s">
        <v>24</v>
      </c>
    </row>
    <row r="43" spans="1:14">
      <c r="A43" s="255" t="s">
        <v>599</v>
      </c>
      <c r="B43" s="261" t="s">
        <v>600</v>
      </c>
      <c r="C43" s="272">
        <v>8</v>
      </c>
      <c r="D43" s="238" t="s">
        <v>25</v>
      </c>
      <c r="E43" s="238" t="s">
        <v>25</v>
      </c>
      <c r="F43" s="256" t="s">
        <v>24</v>
      </c>
      <c r="G43" s="238" t="s">
        <v>25</v>
      </c>
      <c r="H43" s="256" t="s">
        <v>24</v>
      </c>
      <c r="I43" s="256" t="s">
        <v>25</v>
      </c>
      <c r="J43" s="256" t="s">
        <v>24</v>
      </c>
      <c r="K43" s="256" t="s">
        <v>24</v>
      </c>
      <c r="L43" s="256" t="s">
        <v>25</v>
      </c>
      <c r="M43" s="256" t="s">
        <v>25</v>
      </c>
      <c r="N43" s="238" t="s">
        <v>24</v>
      </c>
    </row>
    <row r="44" spans="1:14">
      <c r="A44" s="263" t="s">
        <v>601</v>
      </c>
      <c r="B44" s="261" t="s">
        <v>91</v>
      </c>
      <c r="C44" s="273">
        <v>8</v>
      </c>
      <c r="D44" s="238" t="s">
        <v>24</v>
      </c>
      <c r="E44" s="238" t="s">
        <v>24</v>
      </c>
      <c r="F44" s="238" t="s">
        <v>24</v>
      </c>
      <c r="G44" s="238" t="s">
        <v>24</v>
      </c>
      <c r="H44" s="238" t="s">
        <v>25</v>
      </c>
      <c r="I44" s="238" t="s">
        <v>24</v>
      </c>
      <c r="J44" s="253" t="s">
        <v>24</v>
      </c>
      <c r="K44" s="238" t="s">
        <v>24</v>
      </c>
      <c r="L44" s="238" t="s">
        <v>24</v>
      </c>
      <c r="M44" s="238" t="s">
        <v>24</v>
      </c>
      <c r="N44" s="238" t="s">
        <v>24</v>
      </c>
    </row>
    <row r="45" spans="1:14">
      <c r="A45" s="263" t="s">
        <v>601</v>
      </c>
      <c r="B45" s="258" t="s">
        <v>26</v>
      </c>
      <c r="C45" s="272">
        <v>8</v>
      </c>
      <c r="D45" s="238" t="s">
        <v>24</v>
      </c>
      <c r="E45" s="238" t="s">
        <v>24</v>
      </c>
      <c r="F45" s="238" t="s">
        <v>24</v>
      </c>
      <c r="G45" s="238" t="s">
        <v>24</v>
      </c>
      <c r="H45" s="238" t="s">
        <v>592</v>
      </c>
      <c r="I45" s="238" t="s">
        <v>24</v>
      </c>
      <c r="J45" s="253" t="s">
        <v>24</v>
      </c>
      <c r="K45" s="238" t="s">
        <v>24</v>
      </c>
      <c r="L45" s="238" t="s">
        <v>24</v>
      </c>
      <c r="M45" s="238" t="s">
        <v>24</v>
      </c>
      <c r="N45" s="238" t="s">
        <v>24</v>
      </c>
    </row>
    <row r="46" spans="1:14" ht="22.8">
      <c r="A46" s="263" t="s">
        <v>602</v>
      </c>
      <c r="B46" s="261" t="s">
        <v>69</v>
      </c>
      <c r="C46" s="273">
        <v>8</v>
      </c>
      <c r="D46" s="238" t="s">
        <v>23</v>
      </c>
      <c r="E46" s="238" t="s">
        <v>23</v>
      </c>
      <c r="F46" s="238" t="s">
        <v>23</v>
      </c>
      <c r="G46" s="238" t="s">
        <v>23</v>
      </c>
      <c r="H46" s="238" t="s">
        <v>23</v>
      </c>
      <c r="I46" s="238" t="s">
        <v>23</v>
      </c>
      <c r="J46" s="253" t="s">
        <v>23</v>
      </c>
      <c r="K46" s="238" t="s">
        <v>23</v>
      </c>
      <c r="L46" s="238" t="s">
        <v>23</v>
      </c>
      <c r="M46" s="238" t="s">
        <v>23</v>
      </c>
      <c r="N46" s="238" t="s">
        <v>23</v>
      </c>
    </row>
    <row r="47" spans="1:14" ht="22.8">
      <c r="A47" s="263" t="s">
        <v>602</v>
      </c>
      <c r="B47" s="255" t="s">
        <v>603</v>
      </c>
      <c r="C47" s="272">
        <v>8</v>
      </c>
      <c r="D47" s="238" t="s">
        <v>592</v>
      </c>
      <c r="E47" s="238" t="s">
        <v>592</v>
      </c>
      <c r="F47" s="238" t="s">
        <v>592</v>
      </c>
      <c r="G47" s="238" t="s">
        <v>592</v>
      </c>
      <c r="H47" s="238" t="s">
        <v>592</v>
      </c>
      <c r="I47" s="238" t="s">
        <v>592</v>
      </c>
      <c r="J47" s="238" t="s">
        <v>592</v>
      </c>
      <c r="K47" s="238" t="s">
        <v>592</v>
      </c>
      <c r="L47" s="238" t="s">
        <v>592</v>
      </c>
      <c r="M47" s="238" t="s">
        <v>592</v>
      </c>
      <c r="N47" s="238" t="s">
        <v>592</v>
      </c>
    </row>
    <row r="48" spans="1:14">
      <c r="A48" s="254" t="s">
        <v>93</v>
      </c>
      <c r="B48" s="255" t="s">
        <v>104</v>
      </c>
      <c r="C48" s="272">
        <v>8</v>
      </c>
      <c r="D48" s="238" t="s">
        <v>246</v>
      </c>
      <c r="E48" s="238" t="s">
        <v>246</v>
      </c>
      <c r="F48" s="238" t="s">
        <v>246</v>
      </c>
      <c r="G48" s="238" t="s">
        <v>246</v>
      </c>
      <c r="H48" s="238" t="s">
        <v>24</v>
      </c>
      <c r="I48" s="238" t="s">
        <v>246</v>
      </c>
      <c r="J48" s="253" t="s">
        <v>572</v>
      </c>
      <c r="K48" s="238" t="s">
        <v>246</v>
      </c>
      <c r="L48" s="238" t="s">
        <v>246</v>
      </c>
      <c r="M48" s="238" t="s">
        <v>246</v>
      </c>
      <c r="N48" s="238" t="s">
        <v>24</v>
      </c>
    </row>
    <row r="49" spans="1:14" ht="14.4" thickBot="1">
      <c r="A49" s="264" t="s">
        <v>224</v>
      </c>
      <c r="B49" s="255" t="s">
        <v>594</v>
      </c>
      <c r="C49" s="273">
        <v>8</v>
      </c>
      <c r="D49" s="265" t="s">
        <v>23</v>
      </c>
      <c r="E49" s="265" t="s">
        <v>23</v>
      </c>
      <c r="F49" s="265" t="s">
        <v>23</v>
      </c>
      <c r="G49" s="265" t="s">
        <v>23</v>
      </c>
      <c r="H49" s="265" t="s">
        <v>23</v>
      </c>
      <c r="I49" s="265" t="s">
        <v>23</v>
      </c>
      <c r="J49" s="265" t="s">
        <v>23</v>
      </c>
      <c r="K49" s="265" t="s">
        <v>23</v>
      </c>
      <c r="L49" s="265" t="s">
        <v>23</v>
      </c>
      <c r="M49" s="265" t="s">
        <v>23</v>
      </c>
      <c r="N49" s="238" t="s">
        <v>24</v>
      </c>
    </row>
    <row r="50" spans="1:14" ht="14.4" thickBot="1">
      <c r="A50" s="209" t="s">
        <v>74</v>
      </c>
      <c r="B50" s="211"/>
      <c r="C50" s="212"/>
      <c r="D50" s="213"/>
      <c r="E50" s="213"/>
      <c r="F50" s="213"/>
      <c r="G50" s="213"/>
      <c r="H50" s="213"/>
      <c r="I50" s="213"/>
      <c r="J50" s="213"/>
      <c r="K50" s="213"/>
      <c r="L50" s="213"/>
      <c r="M50" s="213"/>
      <c r="N50" s="213"/>
    </row>
    <row r="51" spans="1:14" ht="14.25" customHeight="1">
      <c r="A51" s="251" t="s">
        <v>75</v>
      </c>
      <c r="B51" s="266" t="s">
        <v>76</v>
      </c>
      <c r="C51" s="272">
        <v>12</v>
      </c>
      <c r="D51" s="253" t="s">
        <v>23</v>
      </c>
      <c r="E51" s="253" t="s">
        <v>23</v>
      </c>
      <c r="F51" s="253" t="s">
        <v>23</v>
      </c>
      <c r="G51" s="253" t="s">
        <v>23</v>
      </c>
      <c r="H51" s="253" t="s">
        <v>24</v>
      </c>
      <c r="I51" s="253" t="s">
        <v>24</v>
      </c>
      <c r="J51" s="253" t="s">
        <v>24</v>
      </c>
      <c r="K51" s="253" t="s">
        <v>23</v>
      </c>
      <c r="L51" s="253" t="s">
        <v>23</v>
      </c>
      <c r="M51" s="253" t="s">
        <v>23</v>
      </c>
      <c r="N51" s="238" t="s">
        <v>24</v>
      </c>
    </row>
    <row r="52" spans="1:14">
      <c r="A52" s="254" t="s">
        <v>604</v>
      </c>
      <c r="B52" s="258" t="s">
        <v>605</v>
      </c>
      <c r="C52" s="272">
        <v>12</v>
      </c>
      <c r="D52" s="256" t="s">
        <v>24</v>
      </c>
      <c r="E52" s="256" t="s">
        <v>24</v>
      </c>
      <c r="F52" s="238" t="s">
        <v>23</v>
      </c>
      <c r="G52" s="256" t="s">
        <v>24</v>
      </c>
      <c r="H52" s="238" t="s">
        <v>24</v>
      </c>
      <c r="I52" s="238" t="s">
        <v>24</v>
      </c>
      <c r="J52" s="253" t="s">
        <v>24</v>
      </c>
      <c r="K52" s="238" t="s">
        <v>23</v>
      </c>
      <c r="L52" s="256" t="s">
        <v>24</v>
      </c>
      <c r="M52" s="253" t="s">
        <v>24</v>
      </c>
      <c r="N52" s="238" t="s">
        <v>24</v>
      </c>
    </row>
    <row r="53" spans="1:14">
      <c r="A53" s="254" t="s">
        <v>77</v>
      </c>
      <c r="B53" s="258" t="s">
        <v>605</v>
      </c>
      <c r="C53" s="272">
        <v>12</v>
      </c>
      <c r="D53" s="256" t="s">
        <v>24</v>
      </c>
      <c r="E53" s="256" t="s">
        <v>24</v>
      </c>
      <c r="F53" s="256" t="s">
        <v>247</v>
      </c>
      <c r="G53" s="256" t="s">
        <v>247</v>
      </c>
      <c r="H53" s="238" t="s">
        <v>24</v>
      </c>
      <c r="I53" s="238" t="s">
        <v>24</v>
      </c>
      <c r="J53" s="253" t="s">
        <v>24</v>
      </c>
      <c r="K53" s="256" t="s">
        <v>247</v>
      </c>
      <c r="L53" s="256" t="s">
        <v>247</v>
      </c>
      <c r="M53" s="238" t="s">
        <v>592</v>
      </c>
      <c r="N53" s="238" t="s">
        <v>24</v>
      </c>
    </row>
    <row r="54" spans="1:14">
      <c r="A54" s="254" t="s">
        <v>90</v>
      </c>
      <c r="B54" s="258" t="s">
        <v>78</v>
      </c>
      <c r="C54" s="272">
        <v>12</v>
      </c>
      <c r="D54" s="253" t="s">
        <v>23</v>
      </c>
      <c r="E54" s="253" t="s">
        <v>23</v>
      </c>
      <c r="F54" s="238" t="s">
        <v>23</v>
      </c>
      <c r="G54" s="238" t="s">
        <v>23</v>
      </c>
      <c r="H54" s="238" t="s">
        <v>24</v>
      </c>
      <c r="I54" s="238" t="s">
        <v>24</v>
      </c>
      <c r="J54" s="253" t="s">
        <v>24</v>
      </c>
      <c r="K54" s="238" t="s">
        <v>23</v>
      </c>
      <c r="L54" s="238" t="s">
        <v>23</v>
      </c>
      <c r="M54" s="238" t="s">
        <v>23</v>
      </c>
      <c r="N54" s="238" t="s">
        <v>24</v>
      </c>
    </row>
    <row r="55" spans="1:14">
      <c r="A55" s="254" t="s">
        <v>606</v>
      </c>
      <c r="B55" s="258" t="s">
        <v>78</v>
      </c>
      <c r="C55" s="272">
        <v>12</v>
      </c>
      <c r="D55" s="256" t="s">
        <v>24</v>
      </c>
      <c r="E55" s="256" t="s">
        <v>24</v>
      </c>
      <c r="F55" s="238" t="s">
        <v>23</v>
      </c>
      <c r="G55" s="238" t="s">
        <v>24</v>
      </c>
      <c r="H55" s="238" t="s">
        <v>24</v>
      </c>
      <c r="I55" s="238" t="s">
        <v>24</v>
      </c>
      <c r="J55" s="253" t="s">
        <v>24</v>
      </c>
      <c r="K55" s="238" t="s">
        <v>23</v>
      </c>
      <c r="L55" s="238" t="s">
        <v>24</v>
      </c>
      <c r="M55" s="253" t="s">
        <v>24</v>
      </c>
      <c r="N55" s="238" t="s">
        <v>24</v>
      </c>
    </row>
    <row r="56" spans="1:14">
      <c r="A56" s="254" t="s">
        <v>607</v>
      </c>
      <c r="B56" s="258" t="s">
        <v>78</v>
      </c>
      <c r="C56" s="272">
        <v>12</v>
      </c>
      <c r="D56" s="253" t="s">
        <v>23</v>
      </c>
      <c r="E56" s="253" t="s">
        <v>23</v>
      </c>
      <c r="F56" s="238" t="s">
        <v>23</v>
      </c>
      <c r="G56" s="238" t="s">
        <v>23</v>
      </c>
      <c r="H56" s="238" t="s">
        <v>24</v>
      </c>
      <c r="I56" s="238" t="s">
        <v>23</v>
      </c>
      <c r="J56" s="253" t="s">
        <v>24</v>
      </c>
      <c r="K56" s="238" t="s">
        <v>23</v>
      </c>
      <c r="L56" s="238" t="s">
        <v>23</v>
      </c>
      <c r="M56" s="238" t="s">
        <v>23</v>
      </c>
      <c r="N56" s="238" t="s">
        <v>24</v>
      </c>
    </row>
    <row r="57" spans="1:14">
      <c r="A57" s="254" t="s">
        <v>608</v>
      </c>
      <c r="B57" s="258" t="s">
        <v>609</v>
      </c>
      <c r="C57" s="272">
        <v>12</v>
      </c>
      <c r="D57" s="253" t="s">
        <v>23</v>
      </c>
      <c r="E57" s="253" t="s">
        <v>23</v>
      </c>
      <c r="F57" s="238" t="s">
        <v>23</v>
      </c>
      <c r="G57" s="238" t="s">
        <v>23</v>
      </c>
      <c r="H57" s="238" t="s">
        <v>24</v>
      </c>
      <c r="I57" s="238" t="s">
        <v>24</v>
      </c>
      <c r="J57" s="253" t="s">
        <v>24</v>
      </c>
      <c r="K57" s="238" t="s">
        <v>23</v>
      </c>
      <c r="L57" s="238" t="s">
        <v>23</v>
      </c>
      <c r="M57" s="238" t="s">
        <v>23</v>
      </c>
      <c r="N57" s="238" t="s">
        <v>24</v>
      </c>
    </row>
    <row r="58" spans="1:14">
      <c r="A58" s="254" t="s">
        <v>27</v>
      </c>
      <c r="B58" s="258" t="s">
        <v>99</v>
      </c>
      <c r="C58" s="272">
        <v>12</v>
      </c>
      <c r="D58" s="253" t="s">
        <v>23</v>
      </c>
      <c r="E58" s="253" t="s">
        <v>23</v>
      </c>
      <c r="F58" s="238" t="s">
        <v>23</v>
      </c>
      <c r="G58" s="238" t="s">
        <v>23</v>
      </c>
      <c r="H58" s="238" t="s">
        <v>24</v>
      </c>
      <c r="I58" s="238" t="s">
        <v>24</v>
      </c>
      <c r="J58" s="253" t="s">
        <v>24</v>
      </c>
      <c r="K58" s="238" t="s">
        <v>23</v>
      </c>
      <c r="L58" s="238" t="s">
        <v>23</v>
      </c>
      <c r="M58" s="238" t="s">
        <v>23</v>
      </c>
      <c r="N58" s="238" t="s">
        <v>24</v>
      </c>
    </row>
    <row r="59" spans="1:14">
      <c r="A59" s="254" t="s">
        <v>610</v>
      </c>
      <c r="B59" s="258" t="s">
        <v>100</v>
      </c>
      <c r="C59" s="272">
        <v>12</v>
      </c>
      <c r="D59" s="253" t="s">
        <v>23</v>
      </c>
      <c r="E59" s="253" t="s">
        <v>23</v>
      </c>
      <c r="F59" s="238" t="s">
        <v>23</v>
      </c>
      <c r="G59" s="238" t="s">
        <v>23</v>
      </c>
      <c r="H59" s="238" t="s">
        <v>24</v>
      </c>
      <c r="I59" s="238" t="s">
        <v>24</v>
      </c>
      <c r="J59" s="253" t="s">
        <v>24</v>
      </c>
      <c r="K59" s="238" t="s">
        <v>23</v>
      </c>
      <c r="L59" s="238" t="s">
        <v>23</v>
      </c>
      <c r="M59" s="238" t="s">
        <v>23</v>
      </c>
      <c r="N59" s="238" t="s">
        <v>24</v>
      </c>
    </row>
    <row r="60" spans="1:14">
      <c r="A60" s="254" t="s">
        <v>611</v>
      </c>
      <c r="B60" s="255" t="s">
        <v>612</v>
      </c>
      <c r="C60" s="272">
        <v>12</v>
      </c>
      <c r="D60" s="256" t="s">
        <v>24</v>
      </c>
      <c r="E60" s="256" t="s">
        <v>24</v>
      </c>
      <c r="F60" s="238" t="s">
        <v>23</v>
      </c>
      <c r="G60" s="238" t="s">
        <v>23</v>
      </c>
      <c r="H60" s="238" t="s">
        <v>24</v>
      </c>
      <c r="I60" s="238" t="s">
        <v>24</v>
      </c>
      <c r="J60" s="253" t="s">
        <v>24</v>
      </c>
      <c r="K60" s="238" t="s">
        <v>23</v>
      </c>
      <c r="L60" s="238" t="s">
        <v>23</v>
      </c>
      <c r="M60" s="253" t="s">
        <v>24</v>
      </c>
      <c r="N60" s="238" t="s">
        <v>24</v>
      </c>
    </row>
    <row r="61" spans="1:14">
      <c r="A61" s="254" t="s">
        <v>79</v>
      </c>
      <c r="B61" s="258" t="s">
        <v>78</v>
      </c>
      <c r="C61" s="272">
        <v>12</v>
      </c>
      <c r="D61" s="256" t="s">
        <v>24</v>
      </c>
      <c r="E61" s="256" t="s">
        <v>24</v>
      </c>
      <c r="F61" s="238" t="s">
        <v>23</v>
      </c>
      <c r="G61" s="238" t="s">
        <v>24</v>
      </c>
      <c r="H61" s="238" t="s">
        <v>24</v>
      </c>
      <c r="I61" s="238" t="s">
        <v>24</v>
      </c>
      <c r="J61" s="253" t="s">
        <v>24</v>
      </c>
      <c r="K61" s="238" t="s">
        <v>23</v>
      </c>
      <c r="L61" s="238" t="s">
        <v>24</v>
      </c>
      <c r="M61" s="253" t="s">
        <v>24</v>
      </c>
      <c r="N61" s="238" t="s">
        <v>24</v>
      </c>
    </row>
    <row r="62" spans="1:14">
      <c r="A62" s="254" t="s">
        <v>225</v>
      </c>
      <c r="B62" s="258" t="s">
        <v>227</v>
      </c>
      <c r="C62" s="272">
        <v>12</v>
      </c>
      <c r="D62" s="238" t="s">
        <v>24</v>
      </c>
      <c r="E62" s="256" t="s">
        <v>24</v>
      </c>
      <c r="F62" s="238" t="s">
        <v>23</v>
      </c>
      <c r="G62" s="238" t="s">
        <v>24</v>
      </c>
      <c r="H62" s="238" t="s">
        <v>24</v>
      </c>
      <c r="I62" s="238" t="s">
        <v>24</v>
      </c>
      <c r="J62" s="253" t="s">
        <v>24</v>
      </c>
      <c r="K62" s="238" t="s">
        <v>23</v>
      </c>
      <c r="L62" s="238" t="s">
        <v>24</v>
      </c>
      <c r="M62" s="253" t="s">
        <v>24</v>
      </c>
      <c r="N62" s="238" t="s">
        <v>24</v>
      </c>
    </row>
    <row r="63" spans="1:14" ht="14.4" thickBot="1">
      <c r="A63" s="264" t="s">
        <v>89</v>
      </c>
      <c r="B63" s="267" t="s">
        <v>101</v>
      </c>
      <c r="C63" s="273">
        <v>12</v>
      </c>
      <c r="D63" s="268" t="s">
        <v>24</v>
      </c>
      <c r="E63" s="268" t="s">
        <v>24</v>
      </c>
      <c r="F63" s="268" t="s">
        <v>23</v>
      </c>
      <c r="G63" s="268" t="s">
        <v>24</v>
      </c>
      <c r="H63" s="268" t="s">
        <v>24</v>
      </c>
      <c r="I63" s="268" t="s">
        <v>24</v>
      </c>
      <c r="J63" s="338" t="s">
        <v>24</v>
      </c>
      <c r="K63" s="268" t="s">
        <v>23</v>
      </c>
      <c r="L63" s="268" t="s">
        <v>24</v>
      </c>
      <c r="M63" s="253" t="s">
        <v>24</v>
      </c>
      <c r="N63" s="238" t="s">
        <v>24</v>
      </c>
    </row>
    <row r="64" spans="1:14" ht="14.4" thickBot="1">
      <c r="A64" s="209" t="s">
        <v>28</v>
      </c>
      <c r="B64" s="211"/>
      <c r="C64" s="212"/>
      <c r="D64" s="213"/>
      <c r="E64" s="213"/>
      <c r="F64" s="213"/>
      <c r="G64" s="213"/>
      <c r="H64" s="213"/>
      <c r="I64" s="213"/>
      <c r="J64" s="213"/>
      <c r="K64" s="213"/>
      <c r="L64" s="213"/>
      <c r="M64" s="213"/>
      <c r="N64" s="213"/>
    </row>
    <row r="65" spans="1:14" ht="34.200000000000003">
      <c r="A65" s="251" t="s">
        <v>226</v>
      </c>
      <c r="B65" s="269" t="s">
        <v>613</v>
      </c>
      <c r="C65" s="277">
        <v>14</v>
      </c>
      <c r="D65" s="253" t="s">
        <v>23</v>
      </c>
      <c r="E65" s="253" t="s">
        <v>23</v>
      </c>
      <c r="F65" s="253" t="s">
        <v>23</v>
      </c>
      <c r="G65" s="253" t="s">
        <v>23</v>
      </c>
      <c r="H65" s="253" t="s">
        <v>23</v>
      </c>
      <c r="I65" s="253" t="s">
        <v>23</v>
      </c>
      <c r="J65" s="253" t="s">
        <v>23</v>
      </c>
      <c r="K65" s="253" t="s">
        <v>23</v>
      </c>
      <c r="L65" s="253" t="s">
        <v>23</v>
      </c>
      <c r="M65" s="253" t="s">
        <v>23</v>
      </c>
      <c r="N65" s="238" t="s">
        <v>24</v>
      </c>
    </row>
    <row r="66" spans="1:14" ht="34.200000000000003">
      <c r="A66" s="258" t="s">
        <v>226</v>
      </c>
      <c r="B66" s="258" t="s">
        <v>108</v>
      </c>
      <c r="C66" s="272">
        <v>14</v>
      </c>
      <c r="D66" s="238" t="s">
        <v>24</v>
      </c>
      <c r="E66" s="238" t="s">
        <v>573</v>
      </c>
      <c r="F66" s="238" t="s">
        <v>573</v>
      </c>
      <c r="G66" s="238" t="s">
        <v>24</v>
      </c>
      <c r="H66" s="238" t="s">
        <v>24</v>
      </c>
      <c r="I66" s="238" t="s">
        <v>573</v>
      </c>
      <c r="J66" s="238" t="s">
        <v>24</v>
      </c>
      <c r="K66" s="238" t="s">
        <v>573</v>
      </c>
      <c r="L66" s="238" t="s">
        <v>24</v>
      </c>
      <c r="M66" s="238" t="s">
        <v>573</v>
      </c>
      <c r="N66" s="238" t="s">
        <v>24</v>
      </c>
    </row>
    <row r="67" spans="1:14">
      <c r="A67" s="254" t="s">
        <v>171</v>
      </c>
      <c r="B67" s="258" t="s">
        <v>614</v>
      </c>
      <c r="C67" s="272">
        <v>14</v>
      </c>
      <c r="D67" s="238" t="s">
        <v>24</v>
      </c>
      <c r="E67" s="238" t="s">
        <v>24</v>
      </c>
      <c r="F67" s="238" t="s">
        <v>23</v>
      </c>
      <c r="G67" s="238" t="s">
        <v>24</v>
      </c>
      <c r="H67" s="238" t="s">
        <v>24</v>
      </c>
      <c r="I67" s="238" t="s">
        <v>24</v>
      </c>
      <c r="J67" s="238" t="s">
        <v>24</v>
      </c>
      <c r="K67" s="238" t="s">
        <v>23</v>
      </c>
      <c r="L67" s="238" t="s">
        <v>24</v>
      </c>
      <c r="M67" s="238" t="s">
        <v>23</v>
      </c>
      <c r="N67" s="238" t="s">
        <v>24</v>
      </c>
    </row>
    <row r="68" spans="1:14" ht="22.8">
      <c r="A68" s="258" t="s">
        <v>118</v>
      </c>
      <c r="B68" s="258" t="s">
        <v>119</v>
      </c>
      <c r="C68" s="272">
        <v>14</v>
      </c>
      <c r="D68" s="238" t="s">
        <v>23</v>
      </c>
      <c r="E68" s="238" t="s">
        <v>24</v>
      </c>
      <c r="F68" s="238" t="s">
        <v>24</v>
      </c>
      <c r="G68" s="238" t="s">
        <v>23</v>
      </c>
      <c r="H68" s="238" t="s">
        <v>23</v>
      </c>
      <c r="I68" s="238" t="s">
        <v>24</v>
      </c>
      <c r="J68" s="238" t="s">
        <v>23</v>
      </c>
      <c r="K68" s="238" t="s">
        <v>24</v>
      </c>
      <c r="L68" s="238" t="s">
        <v>23</v>
      </c>
      <c r="M68" s="238" t="s">
        <v>24</v>
      </c>
      <c r="N68" s="238" t="s">
        <v>24</v>
      </c>
    </row>
    <row r="69" spans="1:14">
      <c r="A69" s="254" t="s">
        <v>615</v>
      </c>
      <c r="B69" s="258" t="s">
        <v>616</v>
      </c>
      <c r="C69" s="272">
        <v>14</v>
      </c>
      <c r="D69" s="238" t="s">
        <v>24</v>
      </c>
      <c r="E69" s="238" t="s">
        <v>24</v>
      </c>
      <c r="F69" s="238" t="s">
        <v>24</v>
      </c>
      <c r="G69" s="238" t="s">
        <v>24</v>
      </c>
      <c r="H69" s="238" t="s">
        <v>23</v>
      </c>
      <c r="I69" s="238" t="s">
        <v>23</v>
      </c>
      <c r="J69" s="238" t="s">
        <v>24</v>
      </c>
      <c r="K69" s="238" t="s">
        <v>24</v>
      </c>
      <c r="L69" s="238" t="s">
        <v>24</v>
      </c>
      <c r="M69" s="238" t="s">
        <v>23</v>
      </c>
      <c r="N69" s="253" t="s">
        <v>23</v>
      </c>
    </row>
    <row r="70" spans="1:14" ht="45.6">
      <c r="A70" s="254" t="s">
        <v>615</v>
      </c>
      <c r="B70" s="258" t="s">
        <v>617</v>
      </c>
      <c r="C70" s="272">
        <v>14</v>
      </c>
      <c r="D70" s="238" t="s">
        <v>24</v>
      </c>
      <c r="E70" s="238" t="s">
        <v>24</v>
      </c>
      <c r="F70" s="238" t="s">
        <v>24</v>
      </c>
      <c r="G70" s="238" t="s">
        <v>24</v>
      </c>
      <c r="H70" s="238" t="s">
        <v>618</v>
      </c>
      <c r="I70" s="238" t="s">
        <v>618</v>
      </c>
      <c r="J70" s="238" t="s">
        <v>24</v>
      </c>
      <c r="K70" s="238" t="s">
        <v>24</v>
      </c>
      <c r="L70" s="238" t="s">
        <v>24</v>
      </c>
      <c r="M70" s="238" t="s">
        <v>618</v>
      </c>
      <c r="N70" s="253" t="s">
        <v>23</v>
      </c>
    </row>
    <row r="71" spans="1:14" ht="22.8">
      <c r="A71" s="254" t="s">
        <v>102</v>
      </c>
      <c r="B71" s="258" t="s">
        <v>103</v>
      </c>
      <c r="C71" s="272">
        <v>14</v>
      </c>
      <c r="D71" s="238" t="s">
        <v>619</v>
      </c>
      <c r="E71" s="238" t="s">
        <v>619</v>
      </c>
      <c r="F71" s="238" t="s">
        <v>619</v>
      </c>
      <c r="G71" s="238" t="s">
        <v>619</v>
      </c>
      <c r="H71" s="238" t="s">
        <v>619</v>
      </c>
      <c r="I71" s="238" t="s">
        <v>619</v>
      </c>
      <c r="J71" s="253" t="s">
        <v>572</v>
      </c>
      <c r="K71" s="238" t="s">
        <v>619</v>
      </c>
      <c r="L71" s="238" t="s">
        <v>619</v>
      </c>
      <c r="M71" s="238" t="s">
        <v>619</v>
      </c>
      <c r="N71" s="238" t="s">
        <v>24</v>
      </c>
    </row>
    <row r="72" spans="1:14" ht="34.200000000000003">
      <c r="A72" s="254" t="s">
        <v>635</v>
      </c>
      <c r="B72" s="258" t="s">
        <v>636</v>
      </c>
      <c r="C72" s="339">
        <v>14</v>
      </c>
      <c r="D72" s="268" t="s">
        <v>23</v>
      </c>
      <c r="E72" s="268" t="s">
        <v>23</v>
      </c>
      <c r="F72" s="238" t="s">
        <v>24</v>
      </c>
      <c r="G72" s="268" t="s">
        <v>24</v>
      </c>
      <c r="H72" s="268" t="s">
        <v>24</v>
      </c>
      <c r="I72" s="238" t="s">
        <v>23</v>
      </c>
      <c r="J72" s="268" t="s">
        <v>24</v>
      </c>
      <c r="K72" s="238" t="s">
        <v>24</v>
      </c>
      <c r="L72" s="268" t="s">
        <v>24</v>
      </c>
      <c r="M72" s="238" t="s">
        <v>24</v>
      </c>
      <c r="N72" s="238" t="s">
        <v>24</v>
      </c>
    </row>
    <row r="73" spans="1:14" ht="14.4" thickBot="1">
      <c r="A73" s="264" t="s">
        <v>172</v>
      </c>
      <c r="B73" s="267" t="s">
        <v>97</v>
      </c>
      <c r="C73" s="273">
        <v>14</v>
      </c>
      <c r="D73" s="268" t="s">
        <v>24</v>
      </c>
      <c r="E73" s="268" t="s">
        <v>24</v>
      </c>
      <c r="F73" s="265" t="s">
        <v>23</v>
      </c>
      <c r="G73" s="268" t="s">
        <v>24</v>
      </c>
      <c r="H73" s="268" t="s">
        <v>23</v>
      </c>
      <c r="I73" s="268" t="s">
        <v>24</v>
      </c>
      <c r="J73" s="268" t="s">
        <v>24</v>
      </c>
      <c r="K73" s="265" t="s">
        <v>23</v>
      </c>
      <c r="L73" s="268" t="s">
        <v>24</v>
      </c>
      <c r="M73" s="268" t="s">
        <v>24</v>
      </c>
      <c r="N73" s="238" t="s">
        <v>24</v>
      </c>
    </row>
    <row r="74" spans="1:14" ht="14.4" thickBot="1">
      <c r="A74" s="488" t="s">
        <v>254</v>
      </c>
      <c r="B74" s="489"/>
      <c r="C74" s="214"/>
      <c r="D74" s="215"/>
      <c r="E74" s="215"/>
      <c r="F74" s="215"/>
      <c r="G74" s="215"/>
      <c r="H74" s="215"/>
      <c r="I74" s="215"/>
      <c r="J74" s="215"/>
      <c r="K74" s="215"/>
      <c r="L74" s="215"/>
      <c r="M74" s="215"/>
      <c r="N74" s="215"/>
    </row>
    <row r="75" spans="1:14" ht="34.200000000000003">
      <c r="A75" s="270" t="s">
        <v>620</v>
      </c>
      <c r="B75" s="340" t="s">
        <v>621</v>
      </c>
      <c r="C75" s="341">
        <v>8</v>
      </c>
      <c r="D75" s="253" t="s">
        <v>24</v>
      </c>
      <c r="E75" s="253" t="s">
        <v>24</v>
      </c>
      <c r="F75" s="253" t="s">
        <v>24</v>
      </c>
      <c r="G75" s="253" t="s">
        <v>24</v>
      </c>
      <c r="H75" s="253" t="s">
        <v>23</v>
      </c>
      <c r="I75" s="253" t="s">
        <v>23</v>
      </c>
      <c r="J75" s="253" t="s">
        <v>24</v>
      </c>
      <c r="K75" s="253" t="s">
        <v>23</v>
      </c>
      <c r="L75" s="253" t="s">
        <v>24</v>
      </c>
      <c r="M75" s="253" t="s">
        <v>24</v>
      </c>
      <c r="N75" s="253" t="s">
        <v>23</v>
      </c>
    </row>
    <row r="76" spans="1:14" ht="22.8">
      <c r="A76" s="270" t="s">
        <v>80</v>
      </c>
      <c r="B76" s="269" t="s">
        <v>249</v>
      </c>
      <c r="C76" s="277">
        <v>8</v>
      </c>
      <c r="D76" s="253" t="s">
        <v>572</v>
      </c>
      <c r="E76" s="253" t="s">
        <v>572</v>
      </c>
      <c r="F76" s="253" t="s">
        <v>572</v>
      </c>
      <c r="G76" s="253" t="s">
        <v>572</v>
      </c>
      <c r="H76" s="253" t="s">
        <v>572</v>
      </c>
      <c r="I76" s="253" t="s">
        <v>572</v>
      </c>
      <c r="J76" s="253" t="s">
        <v>572</v>
      </c>
      <c r="K76" s="253" t="s">
        <v>572</v>
      </c>
      <c r="L76" s="253" t="s">
        <v>572</v>
      </c>
      <c r="M76" s="253" t="s">
        <v>572</v>
      </c>
      <c r="N76" s="253" t="s">
        <v>572</v>
      </c>
    </row>
    <row r="77" spans="1:14" ht="22.8">
      <c r="A77" s="270" t="s">
        <v>80</v>
      </c>
      <c r="B77" s="255" t="s">
        <v>622</v>
      </c>
      <c r="C77" s="272">
        <v>8</v>
      </c>
      <c r="D77" s="238" t="s">
        <v>619</v>
      </c>
      <c r="E77" s="238" t="s">
        <v>619</v>
      </c>
      <c r="F77" s="256" t="s">
        <v>247</v>
      </c>
      <c r="G77" s="238" t="s">
        <v>619</v>
      </c>
      <c r="H77" s="256" t="s">
        <v>247</v>
      </c>
      <c r="I77" s="256" t="s">
        <v>247</v>
      </c>
      <c r="J77" s="253" t="s">
        <v>572</v>
      </c>
      <c r="K77" s="256" t="s">
        <v>247</v>
      </c>
      <c r="L77" s="238" t="s">
        <v>619</v>
      </c>
      <c r="M77" s="256" t="s">
        <v>247</v>
      </c>
      <c r="N77" s="238" t="s">
        <v>24</v>
      </c>
    </row>
    <row r="78" spans="1:14" ht="45.6">
      <c r="A78" s="254" t="s">
        <v>623</v>
      </c>
      <c r="B78" s="255" t="s">
        <v>630</v>
      </c>
      <c r="C78" s="272">
        <v>8</v>
      </c>
      <c r="D78" s="238" t="s">
        <v>24</v>
      </c>
      <c r="E78" s="238" t="s">
        <v>24</v>
      </c>
      <c r="F78" s="238" t="s">
        <v>618</v>
      </c>
      <c r="G78" s="238" t="s">
        <v>24</v>
      </c>
      <c r="H78" s="238" t="s">
        <v>24</v>
      </c>
      <c r="I78" s="238" t="s">
        <v>24</v>
      </c>
      <c r="J78" s="238" t="s">
        <v>24</v>
      </c>
      <c r="K78" s="238" t="s">
        <v>618</v>
      </c>
      <c r="L78" s="238" t="s">
        <v>618</v>
      </c>
      <c r="M78" s="238" t="s">
        <v>618</v>
      </c>
      <c r="N78" s="238" t="s">
        <v>24</v>
      </c>
    </row>
    <row r="79" spans="1:14">
      <c r="A79" s="254" t="s">
        <v>624</v>
      </c>
      <c r="B79" s="266" t="s">
        <v>625</v>
      </c>
      <c r="C79" s="272">
        <v>10</v>
      </c>
      <c r="D79" s="238" t="s">
        <v>24</v>
      </c>
      <c r="E79" s="238" t="s">
        <v>24</v>
      </c>
      <c r="F79" s="238" t="s">
        <v>24</v>
      </c>
      <c r="G79" s="238" t="s">
        <v>24</v>
      </c>
      <c r="H79" s="238" t="s">
        <v>24</v>
      </c>
      <c r="I79" s="238" t="s">
        <v>24</v>
      </c>
      <c r="J79" s="238" t="s">
        <v>24</v>
      </c>
      <c r="K79" s="238" t="s">
        <v>24</v>
      </c>
      <c r="L79" s="238" t="s">
        <v>25</v>
      </c>
      <c r="M79" s="238" t="s">
        <v>24</v>
      </c>
      <c r="N79" s="238" t="s">
        <v>24</v>
      </c>
    </row>
    <row r="80" spans="1:14">
      <c r="A80" s="254" t="s">
        <v>626</v>
      </c>
      <c r="B80" s="258" t="s">
        <v>627</v>
      </c>
      <c r="C80" s="342">
        <v>12</v>
      </c>
      <c r="D80" s="238" t="s">
        <v>23</v>
      </c>
      <c r="E80" s="238" t="s">
        <v>23</v>
      </c>
      <c r="F80" s="238" t="s">
        <v>23</v>
      </c>
      <c r="G80" s="238" t="s">
        <v>23</v>
      </c>
      <c r="H80" s="238" t="s">
        <v>24</v>
      </c>
      <c r="I80" s="238" t="s">
        <v>24</v>
      </c>
      <c r="J80" s="238" t="s">
        <v>24</v>
      </c>
      <c r="K80" s="238" t="s">
        <v>23</v>
      </c>
      <c r="L80" s="238" t="s">
        <v>23</v>
      </c>
      <c r="M80" s="238" t="s">
        <v>23</v>
      </c>
      <c r="N80" s="238" t="s">
        <v>24</v>
      </c>
    </row>
    <row r="81" spans="1:14" ht="14.4" thickBot="1">
      <c r="A81" s="343" t="s">
        <v>628</v>
      </c>
      <c r="B81" s="344" t="s">
        <v>629</v>
      </c>
      <c r="C81" s="345">
        <v>8</v>
      </c>
      <c r="D81" s="276" t="s">
        <v>23</v>
      </c>
      <c r="E81" s="276" t="s">
        <v>23</v>
      </c>
      <c r="F81" s="276" t="s">
        <v>23</v>
      </c>
      <c r="G81" s="276" t="s">
        <v>23</v>
      </c>
      <c r="H81" s="276" t="s">
        <v>23</v>
      </c>
      <c r="I81" s="276" t="s">
        <v>23</v>
      </c>
      <c r="J81" s="276" t="s">
        <v>23</v>
      </c>
      <c r="K81" s="276" t="s">
        <v>23</v>
      </c>
      <c r="L81" s="276" t="s">
        <v>23</v>
      </c>
      <c r="M81" s="276" t="s">
        <v>23</v>
      </c>
      <c r="N81" s="276" t="s">
        <v>23</v>
      </c>
    </row>
    <row r="82" spans="1:14">
      <c r="A82" s="101"/>
      <c r="B82" s="101"/>
      <c r="C82" s="112"/>
      <c r="D82" s="118"/>
      <c r="E82" s="118"/>
      <c r="F82" s="118"/>
      <c r="G82" s="118"/>
      <c r="H82" s="118"/>
      <c r="I82" s="118"/>
      <c r="J82" s="118"/>
      <c r="K82" s="118"/>
      <c r="L82" s="118"/>
      <c r="M82" s="118"/>
      <c r="N82" s="118"/>
    </row>
    <row r="83" spans="1:14" ht="33.6" customHeight="1">
      <c r="A83" s="466" t="s">
        <v>255</v>
      </c>
      <c r="B83" s="466"/>
      <c r="C83" s="466"/>
      <c r="D83" s="466"/>
      <c r="E83" s="466"/>
      <c r="F83" s="466"/>
      <c r="G83" s="466"/>
      <c r="H83" s="466"/>
      <c r="I83" s="466"/>
      <c r="J83" s="466"/>
      <c r="K83" s="466"/>
      <c r="L83" s="466"/>
      <c r="M83" s="466"/>
      <c r="N83" s="466"/>
    </row>
    <row r="85" spans="1:14" ht="16.350000000000001" customHeight="1">
      <c r="A85" s="467" t="s">
        <v>240</v>
      </c>
      <c r="B85" s="467"/>
      <c r="C85" s="467"/>
      <c r="D85" s="467"/>
      <c r="E85" s="467"/>
      <c r="F85" s="467"/>
      <c r="G85" s="467"/>
      <c r="H85" s="467"/>
      <c r="I85" s="467"/>
      <c r="J85" s="467"/>
      <c r="K85" s="467"/>
      <c r="L85" s="467"/>
      <c r="M85" s="467"/>
      <c r="N85" s="467"/>
    </row>
  </sheetData>
  <sheetProtection algorithmName="SHA-512" hashValue="NXFM0UOOuQpuzbDY1WqoZWF7qo4Ay4Ez3+3WeWKI935+vWKbIbIonTrTrLaKZoJFg2GI4riLFysWffmr2ZPQJg==" saltValue="J47uEAuUW53vzvCP+cx1Eg==" spinCount="100000" sheet="1" selectLockedCells="1" selectUnlockedCells="1"/>
  <mergeCells count="20">
    <mergeCell ref="J3:N3"/>
    <mergeCell ref="A4:N4"/>
    <mergeCell ref="D6:N6"/>
    <mergeCell ref="C3:I3"/>
    <mergeCell ref="A74:B74"/>
    <mergeCell ref="G7:G8"/>
    <mergeCell ref="H7:H8"/>
    <mergeCell ref="A83:N83"/>
    <mergeCell ref="A85:N85"/>
    <mergeCell ref="N7:N8"/>
    <mergeCell ref="A7:B8"/>
    <mergeCell ref="J7:J8"/>
    <mergeCell ref="D7:D8"/>
    <mergeCell ref="E7:E8"/>
    <mergeCell ref="C7:C8"/>
    <mergeCell ref="F7:F8"/>
    <mergeCell ref="I7:I8"/>
    <mergeCell ref="K7:K8"/>
    <mergeCell ref="L7:L8"/>
    <mergeCell ref="M7:M8"/>
  </mergeCells>
  <phoneticPr fontId="0" type="noConversion"/>
  <printOptions horizontalCentered="1"/>
  <pageMargins left="0.59055118110236227" right="0.19685039370078741" top="0.59055118110236227" bottom="0.39370078740157483" header="0" footer="0.19685039370078741"/>
  <pageSetup paperSize="9" scale="50" firstPageNumber="0" orientation="portrait" horizontalDpi="300" verticalDpi="300" r:id="rId1"/>
  <headerFooter alignWithMargins="0">
    <oddFooter>&amp;R&amp;"Arial,Standard"&amp;9Seite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M67"/>
  <sheetViews>
    <sheetView showGridLines="0" view="pageBreakPreview" zoomScaleNormal="100" zoomScaleSheetLayoutView="100" workbookViewId="0">
      <selection activeCell="D8" sqref="D8"/>
    </sheetView>
  </sheetViews>
  <sheetFormatPr baseColWidth="10" defaultColWidth="11.44140625" defaultRowHeight="14.4"/>
  <cols>
    <col min="1" max="1" width="29.21875" style="109" customWidth="1"/>
    <col min="2" max="2" width="40" style="109" customWidth="1"/>
    <col min="3" max="3" width="31.77734375" style="109" customWidth="1"/>
    <col min="4" max="6" width="13.44140625" style="109" customWidth="1"/>
    <col min="7" max="16384" width="11.44140625" style="109"/>
  </cols>
  <sheetData>
    <row r="1" spans="1:13" ht="30" customHeight="1">
      <c r="A1" s="14" t="str">
        <f>'Inhaltsverz. u allg Hin.Los1   '!A1</f>
        <v>Vergabe Unterhaltsreinigung</v>
      </c>
      <c r="B1" s="14"/>
      <c r="C1" s="15"/>
      <c r="D1" s="15"/>
      <c r="E1" s="15"/>
      <c r="F1" s="15"/>
      <c r="G1" s="16"/>
      <c r="H1" s="18"/>
      <c r="I1" s="18"/>
      <c r="J1" s="18"/>
      <c r="K1" s="18"/>
      <c r="L1" s="18"/>
      <c r="M1" s="18"/>
    </row>
    <row r="2" spans="1:13" ht="15.75" customHeight="1">
      <c r="A2" s="222" t="str">
        <f>'Inhaltsverz. u allg Hin.Los1   '!A2</f>
        <v>Anhang Teil C (EXCEL-Teil)</v>
      </c>
      <c r="B2" s="15"/>
      <c r="C2" s="15"/>
      <c r="D2" s="15"/>
      <c r="E2" s="15"/>
      <c r="F2" s="15"/>
      <c r="G2" s="20"/>
      <c r="H2" s="20"/>
      <c r="I2" s="20"/>
      <c r="J2" s="20"/>
      <c r="K2" s="20"/>
      <c r="L2" s="20"/>
      <c r="M2" s="20"/>
    </row>
    <row r="3" spans="1:13" ht="15" customHeight="1">
      <c r="A3" s="281" t="s">
        <v>114</v>
      </c>
      <c r="B3" s="283" t="str">
        <f>'Inhaltsverz. u allg Hin.Los1   '!B3</f>
        <v>Verwalltungsgemeinschaft Kochel am See</v>
      </c>
      <c r="C3" s="197" t="str">
        <f>'Inhaltsverz. u allg Hin.Los1   '!D3</f>
        <v>Vergabenummer/   Aktenzeichen:</v>
      </c>
      <c r="D3" s="516" t="str">
        <f>'Inhaltsverz. u allg Hin.Los1   '!E3</f>
        <v>EU-3-2-cst-26-131</v>
      </c>
      <c r="E3" s="516"/>
      <c r="F3" s="516"/>
      <c r="G3" s="179"/>
      <c r="I3" s="180"/>
      <c r="J3" s="180"/>
      <c r="K3" s="180"/>
      <c r="L3" s="180"/>
    </row>
    <row r="4" spans="1:13" s="110" customFormat="1" ht="32.25" customHeight="1">
      <c r="A4" s="482" t="s">
        <v>215</v>
      </c>
      <c r="B4" s="482"/>
      <c r="C4" s="482"/>
      <c r="D4" s="482"/>
      <c r="E4" s="482"/>
      <c r="F4" s="482"/>
    </row>
    <row r="5" spans="1:13" s="171" customFormat="1" ht="6.75" customHeight="1">
      <c r="A5" s="531"/>
      <c r="B5" s="531"/>
      <c r="C5" s="531"/>
      <c r="D5" s="531"/>
      <c r="E5" s="531"/>
      <c r="F5" s="531"/>
    </row>
    <row r="6" spans="1:13">
      <c r="A6" s="2" t="s">
        <v>50</v>
      </c>
      <c r="B6" s="2"/>
      <c r="C6" s="68"/>
      <c r="D6" s="172"/>
      <c r="E6" s="172"/>
      <c r="F6" s="173"/>
      <c r="G6" s="175"/>
      <c r="H6" s="174"/>
      <c r="I6" s="1"/>
      <c r="J6" s="1"/>
      <c r="K6" s="1"/>
    </row>
    <row r="7" spans="1:13" s="110" customFormat="1" ht="6" customHeight="1">
      <c r="A7" s="2"/>
      <c r="B7" s="2"/>
      <c r="C7" s="2"/>
      <c r="D7" s="2"/>
      <c r="E7" s="2"/>
      <c r="F7" s="2"/>
    </row>
    <row r="8" spans="1:13" s="110" customFormat="1" ht="15.6">
      <c r="A8" s="490" t="s">
        <v>29</v>
      </c>
      <c r="B8" s="491"/>
      <c r="C8" s="492"/>
      <c r="D8" s="361"/>
      <c r="E8" s="192" t="s">
        <v>30</v>
      </c>
      <c r="F8" s="294"/>
    </row>
    <row r="9" spans="1:13" s="110" customFormat="1" ht="15.6">
      <c r="A9" s="490" t="s">
        <v>31</v>
      </c>
      <c r="B9" s="491"/>
      <c r="C9" s="492"/>
      <c r="D9" s="361"/>
      <c r="E9" s="192" t="s">
        <v>30</v>
      </c>
      <c r="F9" s="294"/>
    </row>
    <row r="10" spans="1:13" s="110" customFormat="1" ht="15.6">
      <c r="A10" s="490" t="s">
        <v>32</v>
      </c>
      <c r="B10" s="491"/>
      <c r="C10" s="492"/>
      <c r="D10" s="361"/>
      <c r="E10" s="192" t="s">
        <v>30</v>
      </c>
      <c r="F10" s="294"/>
    </row>
    <row r="11" spans="1:13" s="110" customFormat="1" ht="6" customHeight="1">
      <c r="A11" s="2"/>
      <c r="B11" s="2"/>
      <c r="C11" s="2"/>
      <c r="D11" s="2"/>
      <c r="E11" s="2"/>
      <c r="F11" s="2"/>
    </row>
    <row r="12" spans="1:13">
      <c r="A12" s="64"/>
      <c r="B12" s="64"/>
      <c r="C12" s="64"/>
      <c r="D12" s="82" t="s">
        <v>33</v>
      </c>
      <c r="E12" s="82" t="s">
        <v>258</v>
      </c>
      <c r="F12" s="82" t="s">
        <v>34</v>
      </c>
    </row>
    <row r="13" spans="1:13" ht="15" customHeight="1">
      <c r="A13" s="202" t="s">
        <v>19</v>
      </c>
      <c r="B13" s="203"/>
      <c r="C13" s="204"/>
      <c r="D13" s="71">
        <v>100</v>
      </c>
      <c r="E13" s="71">
        <v>100</v>
      </c>
      <c r="F13" s="83">
        <v>100</v>
      </c>
    </row>
    <row r="14" spans="1:13" ht="15" customHeight="1">
      <c r="A14" s="201" t="s">
        <v>170</v>
      </c>
      <c r="B14" s="84"/>
      <c r="C14" s="85"/>
      <c r="D14" s="362"/>
      <c r="E14" s="363"/>
      <c r="F14" s="364"/>
    </row>
    <row r="15" spans="1:13">
      <c r="A15" s="201" t="s">
        <v>9</v>
      </c>
      <c r="B15" s="84"/>
      <c r="C15" s="85"/>
      <c r="D15" s="365"/>
      <c r="E15" s="366"/>
      <c r="F15" s="367"/>
    </row>
    <row r="16" spans="1:13">
      <c r="A16" s="201" t="s">
        <v>10</v>
      </c>
      <c r="B16" s="84"/>
      <c r="C16" s="85"/>
      <c r="D16" s="365"/>
      <c r="E16" s="368"/>
      <c r="F16" s="369"/>
    </row>
    <row r="17" spans="1:6">
      <c r="A17" s="201" t="s">
        <v>11</v>
      </c>
      <c r="B17" s="84"/>
      <c r="C17" s="85"/>
      <c r="D17" s="365"/>
      <c r="E17" s="370"/>
      <c r="F17" s="352"/>
    </row>
    <row r="18" spans="1:6">
      <c r="A18" s="201" t="s">
        <v>12</v>
      </c>
      <c r="B18" s="84"/>
      <c r="C18" s="85"/>
      <c r="D18" s="371"/>
      <c r="E18" s="372"/>
      <c r="F18" s="353"/>
    </row>
    <row r="19" spans="1:6">
      <c r="A19" s="201" t="s">
        <v>13</v>
      </c>
      <c r="B19" s="84"/>
      <c r="C19" s="85"/>
      <c r="D19" s="365"/>
      <c r="E19" s="373"/>
      <c r="F19" s="370"/>
    </row>
    <row r="20" spans="1:6" ht="15" customHeight="1">
      <c r="A20" s="201" t="s">
        <v>14</v>
      </c>
      <c r="B20" s="84"/>
      <c r="C20" s="85"/>
      <c r="D20" s="365"/>
      <c r="E20" s="373"/>
      <c r="F20" s="370"/>
    </row>
    <row r="21" spans="1:6">
      <c r="A21" s="201" t="s">
        <v>85</v>
      </c>
      <c r="B21" s="84"/>
      <c r="C21" s="85"/>
      <c r="D21" s="365"/>
      <c r="E21" s="373"/>
      <c r="F21" s="370"/>
    </row>
    <row r="22" spans="1:6" ht="15" customHeight="1">
      <c r="A22" s="201" t="s">
        <v>84</v>
      </c>
      <c r="B22" s="84"/>
      <c r="C22" s="85"/>
      <c r="D22" s="354"/>
      <c r="E22" s="355"/>
      <c r="F22" s="370"/>
    </row>
    <row r="23" spans="1:6">
      <c r="A23" s="520" t="s">
        <v>35</v>
      </c>
      <c r="B23" s="521"/>
      <c r="C23" s="522"/>
      <c r="D23" s="65">
        <f>SUM(D15:D21)</f>
        <v>0</v>
      </c>
      <c r="E23" s="65">
        <f>SUM(E15:E21)</f>
        <v>0</v>
      </c>
      <c r="F23" s="65">
        <f>SUM(F15,F16,F19,F20,F21,F22)</f>
        <v>0</v>
      </c>
    </row>
    <row r="24" spans="1:6">
      <c r="A24" s="494" t="s">
        <v>15</v>
      </c>
      <c r="B24" s="495"/>
      <c r="C24" s="86"/>
      <c r="D24" s="66"/>
      <c r="E24" s="66"/>
      <c r="F24" s="67"/>
    </row>
    <row r="25" spans="1:6">
      <c r="A25" s="496" t="s">
        <v>36</v>
      </c>
      <c r="B25" s="497"/>
      <c r="C25" s="87"/>
      <c r="D25" s="366"/>
      <c r="E25" s="366"/>
      <c r="F25" s="366"/>
    </row>
    <row r="26" spans="1:6">
      <c r="A26" s="498" t="s">
        <v>0</v>
      </c>
      <c r="B26" s="499"/>
      <c r="C26" s="85"/>
      <c r="D26" s="366"/>
      <c r="E26" s="366"/>
      <c r="F26" s="366"/>
    </row>
    <row r="27" spans="1:6">
      <c r="A27" s="498" t="s">
        <v>1</v>
      </c>
      <c r="B27" s="499"/>
      <c r="C27" s="85"/>
      <c r="D27" s="366"/>
      <c r="E27" s="366"/>
      <c r="F27" s="366"/>
    </row>
    <row r="28" spans="1:6">
      <c r="A28" s="498" t="s">
        <v>2</v>
      </c>
      <c r="B28" s="499"/>
      <c r="C28" s="85"/>
      <c r="D28" s="366"/>
      <c r="E28" s="366"/>
      <c r="F28" s="366"/>
    </row>
    <row r="29" spans="1:6">
      <c r="A29" s="498" t="s">
        <v>3</v>
      </c>
      <c r="B29" s="499"/>
      <c r="C29" s="85"/>
      <c r="D29" s="366"/>
      <c r="E29" s="366"/>
      <c r="F29" s="366"/>
    </row>
    <row r="30" spans="1:6">
      <c r="A30" s="496" t="s">
        <v>106</v>
      </c>
      <c r="B30" s="497"/>
      <c r="C30" s="85"/>
      <c r="D30" s="366"/>
      <c r="E30" s="366"/>
      <c r="F30" s="366"/>
    </row>
    <row r="31" spans="1:6">
      <c r="A31" s="498" t="s">
        <v>4</v>
      </c>
      <c r="B31" s="499"/>
      <c r="C31" s="85"/>
      <c r="D31" s="366"/>
      <c r="E31" s="366"/>
      <c r="F31" s="366"/>
    </row>
    <row r="32" spans="1:6">
      <c r="A32" s="498" t="s">
        <v>105</v>
      </c>
      <c r="B32" s="499"/>
      <c r="C32" s="85"/>
      <c r="D32" s="366"/>
      <c r="E32" s="366"/>
      <c r="F32" s="366"/>
    </row>
    <row r="33" spans="1:6">
      <c r="A33" s="498" t="s">
        <v>5</v>
      </c>
      <c r="B33" s="499"/>
      <c r="C33" s="85"/>
      <c r="D33" s="366"/>
      <c r="E33" s="366"/>
      <c r="F33" s="366"/>
    </row>
    <row r="34" spans="1:6">
      <c r="A34" s="500" t="s">
        <v>107</v>
      </c>
      <c r="B34" s="501"/>
      <c r="C34" s="85"/>
      <c r="D34" s="366"/>
      <c r="E34" s="366"/>
      <c r="F34" s="366"/>
    </row>
    <row r="35" spans="1:6" ht="15" customHeight="1">
      <c r="A35" s="523" t="s">
        <v>174</v>
      </c>
      <c r="B35" s="524"/>
      <c r="C35" s="525"/>
      <c r="D35" s="366"/>
      <c r="E35" s="366"/>
      <c r="F35" s="366"/>
    </row>
    <row r="36" spans="1:6" ht="15" customHeight="1">
      <c r="A36" s="500" t="s">
        <v>60</v>
      </c>
      <c r="B36" s="501"/>
      <c r="C36" s="279"/>
      <c r="D36" s="366"/>
      <c r="E36" s="366"/>
      <c r="F36" s="366"/>
    </row>
    <row r="37" spans="1:6">
      <c r="A37" s="502" t="s">
        <v>37</v>
      </c>
      <c r="B37" s="503"/>
      <c r="C37" s="504"/>
      <c r="D37" s="88">
        <f>SUM(D23:D36)</f>
        <v>0</v>
      </c>
      <c r="E37" s="88">
        <f>SUM(E23:E36)</f>
        <v>0</v>
      </c>
      <c r="F37" s="88">
        <f>SUM(F23:F36)</f>
        <v>0</v>
      </c>
    </row>
    <row r="38" spans="1:6">
      <c r="A38" s="505" t="s">
        <v>38</v>
      </c>
      <c r="B38" s="506"/>
      <c r="C38" s="507"/>
      <c r="D38" s="88">
        <f>D13+D37</f>
        <v>100</v>
      </c>
      <c r="E38" s="88">
        <f>E13+E37</f>
        <v>100</v>
      </c>
      <c r="F38" s="88">
        <f>F13+F37</f>
        <v>100</v>
      </c>
    </row>
    <row r="39" spans="1:6" ht="15" customHeight="1">
      <c r="A39" s="526" t="s">
        <v>16</v>
      </c>
      <c r="B39" s="527"/>
      <c r="C39" s="89"/>
      <c r="D39" s="90"/>
      <c r="E39" s="90"/>
      <c r="F39" s="90"/>
    </row>
    <row r="40" spans="1:6" ht="24.75" customHeight="1">
      <c r="A40" s="523" t="s">
        <v>175</v>
      </c>
      <c r="B40" s="524"/>
      <c r="C40" s="528"/>
      <c r="D40" s="374"/>
      <c r="E40" s="374"/>
      <c r="F40" s="375"/>
    </row>
    <row r="41" spans="1:6" ht="15.75" customHeight="1">
      <c r="A41" s="529" t="s">
        <v>59</v>
      </c>
      <c r="B41" s="530"/>
      <c r="C41" s="85"/>
      <c r="D41" s="376"/>
      <c r="E41" s="376"/>
      <c r="F41" s="377"/>
    </row>
    <row r="42" spans="1:6">
      <c r="A42" s="498" t="s">
        <v>61</v>
      </c>
      <c r="B42" s="499"/>
      <c r="C42" s="85"/>
      <c r="D42" s="378"/>
      <c r="E42" s="378"/>
      <c r="F42" s="379"/>
    </row>
    <row r="43" spans="1:6">
      <c r="A43" s="526" t="s">
        <v>17</v>
      </c>
      <c r="B43" s="527"/>
      <c r="C43" s="89"/>
      <c r="D43" s="356"/>
      <c r="E43" s="356"/>
      <c r="F43" s="357"/>
    </row>
    <row r="44" spans="1:6">
      <c r="A44" s="498" t="s">
        <v>39</v>
      </c>
      <c r="B44" s="499"/>
      <c r="C44" s="85"/>
      <c r="D44" s="380"/>
      <c r="E44" s="380"/>
      <c r="F44" s="381"/>
    </row>
    <row r="45" spans="1:6">
      <c r="A45" s="500" t="s">
        <v>96</v>
      </c>
      <c r="B45" s="501"/>
      <c r="C45" s="532"/>
      <c r="D45" s="382"/>
      <c r="E45" s="382"/>
      <c r="F45" s="383"/>
    </row>
    <row r="46" spans="1:6">
      <c r="A46" s="500" t="s">
        <v>83</v>
      </c>
      <c r="B46" s="501"/>
      <c r="C46" s="532"/>
      <c r="D46" s="384"/>
      <c r="E46" s="384"/>
      <c r="F46" s="385"/>
    </row>
    <row r="47" spans="1:6">
      <c r="A47" s="498" t="s">
        <v>6</v>
      </c>
      <c r="B47" s="499"/>
      <c r="C47" s="85"/>
      <c r="D47" s="386"/>
      <c r="E47" s="386"/>
      <c r="F47" s="387"/>
    </row>
    <row r="48" spans="1:6">
      <c r="A48" s="498" t="s">
        <v>7</v>
      </c>
      <c r="B48" s="499"/>
      <c r="C48" s="85"/>
      <c r="D48" s="386"/>
      <c r="E48" s="386"/>
      <c r="F48" s="387"/>
    </row>
    <row r="49" spans="1:6">
      <c r="A49" s="498" t="s">
        <v>62</v>
      </c>
      <c r="B49" s="499"/>
      <c r="C49" s="85"/>
      <c r="D49" s="386"/>
      <c r="E49" s="386"/>
      <c r="F49" s="387"/>
    </row>
    <row r="50" spans="1:6">
      <c r="A50" s="502" t="s">
        <v>55</v>
      </c>
      <c r="B50" s="503"/>
      <c r="C50" s="504"/>
      <c r="D50" s="65">
        <f>SUM(D40,D41,D42,D44,D45,D46,D47,D48,D49)</f>
        <v>0</v>
      </c>
      <c r="E50" s="65">
        <f>SUM(E40,E41,E42,E44,E45,E46,E47,E48,E49)</f>
        <v>0</v>
      </c>
      <c r="F50" s="65">
        <f>SUM(F40,F41,F42,F44,F45,F46,F47,F48,F49)</f>
        <v>0</v>
      </c>
    </row>
    <row r="51" spans="1:6">
      <c r="A51" s="517" t="s">
        <v>18</v>
      </c>
      <c r="B51" s="518"/>
      <c r="C51" s="519"/>
      <c r="D51" s="65">
        <f>D50+D38</f>
        <v>100</v>
      </c>
      <c r="E51" s="65">
        <f>E50+E38</f>
        <v>100</v>
      </c>
      <c r="F51" s="65">
        <f>F50+F38</f>
        <v>100</v>
      </c>
    </row>
    <row r="52" spans="1:6">
      <c r="A52" s="200" t="s">
        <v>8</v>
      </c>
      <c r="B52" s="200"/>
      <c r="C52" s="388"/>
      <c r="D52" s="240">
        <f>D51*C52%</f>
        <v>0</v>
      </c>
      <c r="E52" s="240">
        <f>E51*C52%</f>
        <v>0</v>
      </c>
      <c r="F52" s="91">
        <f>F51*C52%</f>
        <v>0</v>
      </c>
    </row>
    <row r="53" spans="1:6">
      <c r="A53" s="505" t="s">
        <v>40</v>
      </c>
      <c r="B53" s="506"/>
      <c r="C53" s="507"/>
      <c r="D53" s="65">
        <f>SUM(D51:D52)</f>
        <v>100</v>
      </c>
      <c r="E53" s="65">
        <f>SUM(E51:E52)</f>
        <v>100</v>
      </c>
      <c r="F53" s="65">
        <f>SUM(F51:F52)</f>
        <v>100</v>
      </c>
    </row>
    <row r="54" spans="1:6">
      <c r="A54" s="505" t="s">
        <v>41</v>
      </c>
      <c r="B54" s="506"/>
      <c r="C54" s="507"/>
      <c r="D54" s="241">
        <f>$D$14*D53%</f>
        <v>0</v>
      </c>
      <c r="E54" s="241">
        <f>$E$14*E53%</f>
        <v>0</v>
      </c>
      <c r="F54" s="241">
        <f>$F$14*F53%</f>
        <v>0</v>
      </c>
    </row>
    <row r="55" spans="1:6">
      <c r="A55" s="505" t="s">
        <v>42</v>
      </c>
      <c r="B55" s="506"/>
      <c r="C55" s="507"/>
      <c r="D55" s="242">
        <f>D38/D53*100</f>
        <v>100</v>
      </c>
      <c r="E55" s="242">
        <f>E38/E53*100</f>
        <v>100</v>
      </c>
      <c r="F55" s="242">
        <f>F38/F53*100</f>
        <v>100</v>
      </c>
    </row>
    <row r="56" spans="1:6">
      <c r="A56" s="68"/>
      <c r="B56" s="68"/>
      <c r="C56" s="68"/>
      <c r="D56" s="68"/>
      <c r="E56" s="68"/>
      <c r="F56" s="68"/>
    </row>
    <row r="57" spans="1:6">
      <c r="A57" s="69"/>
      <c r="B57" s="69"/>
      <c r="C57" s="69"/>
      <c r="D57" s="92" t="s">
        <v>33</v>
      </c>
      <c r="E57" s="92" t="s">
        <v>258</v>
      </c>
      <c r="F57" s="92" t="s">
        <v>34</v>
      </c>
    </row>
    <row r="58" spans="1:6">
      <c r="A58" s="69"/>
      <c r="B58" s="69"/>
      <c r="C58" s="69" t="s">
        <v>272</v>
      </c>
      <c r="D58" s="389">
        <v>0</v>
      </c>
      <c r="E58" s="389">
        <v>0</v>
      </c>
      <c r="F58" s="389">
        <v>0</v>
      </c>
    </row>
    <row r="59" spans="1:6">
      <c r="A59" s="69"/>
      <c r="B59" s="69"/>
      <c r="C59" s="69" t="s">
        <v>44</v>
      </c>
      <c r="D59" s="514">
        <f>D58+E58+F58</f>
        <v>0</v>
      </c>
      <c r="E59" s="514"/>
      <c r="F59" s="514"/>
    </row>
    <row r="60" spans="1:6">
      <c r="A60" s="78"/>
      <c r="B60" s="78"/>
      <c r="C60" s="78" t="s">
        <v>45</v>
      </c>
      <c r="D60" s="515">
        <f>(D54*D58+E54*E58+F54*F58)/100</f>
        <v>0</v>
      </c>
      <c r="E60" s="515"/>
      <c r="F60" s="515"/>
    </row>
    <row r="61" spans="1:6">
      <c r="A61" s="78"/>
      <c r="B61" s="78"/>
      <c r="C61" s="78"/>
      <c r="D61" s="206"/>
      <c r="E61" s="295"/>
      <c r="F61" s="207"/>
    </row>
    <row r="62" spans="1:6">
      <c r="A62" s="508" t="s">
        <v>159</v>
      </c>
      <c r="B62" s="509"/>
      <c r="C62" s="93"/>
      <c r="D62" s="510"/>
      <c r="E62" s="510"/>
      <c r="F62" s="510"/>
    </row>
    <row r="63" spans="1:6">
      <c r="A63" s="508" t="s">
        <v>160</v>
      </c>
      <c r="B63" s="509"/>
      <c r="C63" s="93"/>
      <c r="D63" s="511"/>
      <c r="E63" s="512"/>
      <c r="F63" s="513"/>
    </row>
    <row r="64" spans="1:6">
      <c r="A64" s="64"/>
      <c r="B64" s="64"/>
      <c r="C64" s="64"/>
      <c r="D64" s="80"/>
      <c r="E64" s="80"/>
      <c r="F64" s="80"/>
    </row>
    <row r="65" spans="1:6">
      <c r="A65" s="69"/>
      <c r="B65" s="69"/>
      <c r="C65" s="69" t="s">
        <v>46</v>
      </c>
      <c r="D65" s="94">
        <f>(D55*D58+E55*E58+F55*F58)/100</f>
        <v>0</v>
      </c>
      <c r="E65" s="296"/>
      <c r="F65" s="80"/>
    </row>
    <row r="66" spans="1:6">
      <c r="A66" s="69"/>
      <c r="B66" s="69"/>
      <c r="C66" s="69" t="s">
        <v>47</v>
      </c>
      <c r="D66" s="94">
        <f>(D53*D58+E53*E58+F53*F58)/100</f>
        <v>0</v>
      </c>
      <c r="E66" s="296"/>
      <c r="F66" s="80"/>
    </row>
    <row r="67" spans="1:6" ht="66" customHeight="1">
      <c r="A67" s="493" t="s">
        <v>279</v>
      </c>
      <c r="B67" s="493"/>
      <c r="C67" s="493"/>
      <c r="D67" s="493"/>
      <c r="E67" s="493"/>
      <c r="F67" s="493"/>
    </row>
  </sheetData>
  <sheetProtection algorithmName="SHA-512" hashValue="xOOs0ABYoe5MxAjA3ng6gzciLuZrvLXy9aRO4Lj3PGhqKT6IvCb4BXqYYeaosUxQAt9mEvmsZeJMgVqLnmhrtg==" saltValue="9vLnXiTaVD9Ep2NuLQK/CA==" spinCount="100000" sheet="1"/>
  <protectedRanges>
    <protectedRange sqref="D8:D10 D14:F16 D17:E21 F19:F22 D25:F36 D40:F42 D44:F49 C52 D58 E58 F58 D62:F62 D63:F63" name="Bereich1"/>
  </protectedRanges>
  <mergeCells count="45">
    <mergeCell ref="A54:C54"/>
    <mergeCell ref="A43:B43"/>
    <mergeCell ref="A44:B44"/>
    <mergeCell ref="A47:B47"/>
    <mergeCell ref="A33:B33"/>
    <mergeCell ref="A45:C45"/>
    <mergeCell ref="A46:C46"/>
    <mergeCell ref="A36:B36"/>
    <mergeCell ref="D3:F3"/>
    <mergeCell ref="A49:B49"/>
    <mergeCell ref="A50:C50"/>
    <mergeCell ref="A51:C51"/>
    <mergeCell ref="A53:C53"/>
    <mergeCell ref="A28:B28"/>
    <mergeCell ref="A23:C23"/>
    <mergeCell ref="A35:C35"/>
    <mergeCell ref="A39:B39"/>
    <mergeCell ref="A40:C40"/>
    <mergeCell ref="A41:B41"/>
    <mergeCell ref="A42:B42"/>
    <mergeCell ref="A4:F4"/>
    <mergeCell ref="A5:F5"/>
    <mergeCell ref="A8:C8"/>
    <mergeCell ref="A9:C9"/>
    <mergeCell ref="A63:B63"/>
    <mergeCell ref="D63:F63"/>
    <mergeCell ref="A55:C55"/>
    <mergeCell ref="D59:F59"/>
    <mergeCell ref="D60:F60"/>
    <mergeCell ref="A10:C10"/>
    <mergeCell ref="A67:F67"/>
    <mergeCell ref="A24:B24"/>
    <mergeCell ref="A25:B25"/>
    <mergeCell ref="A26:B26"/>
    <mergeCell ref="A27:B27"/>
    <mergeCell ref="A34:B34"/>
    <mergeCell ref="A37:C37"/>
    <mergeCell ref="A38:C38"/>
    <mergeCell ref="A29:B29"/>
    <mergeCell ref="A30:B30"/>
    <mergeCell ref="A31:B31"/>
    <mergeCell ref="A32:B32"/>
    <mergeCell ref="A48:B48"/>
    <mergeCell ref="A62:B62"/>
    <mergeCell ref="D62:F62"/>
  </mergeCells>
  <phoneticPr fontId="0" type="noConversion"/>
  <conditionalFormatting sqref="D59:E59">
    <cfRule type="cellIs" dxfId="9" priority="1" stopIfTrue="1" operator="lessThan">
      <formula>100</formula>
    </cfRule>
    <cfRule type="cellIs" dxfId="8" priority="2" stopIfTrue="1" operator="greaterThan">
      <formula>100</formula>
    </cfRule>
    <cfRule type="cellIs" dxfId="7" priority="3" stopIfTrue="1" operator="equal">
      <formula>100</formula>
    </cfRule>
  </conditionalFormatting>
  <printOptions horizontalCentered="1"/>
  <pageMargins left="0.59055118110236227" right="0.19685039370078741" top="0.59055118110236227" bottom="0.39370078740157483" header="0" footer="0.19685039370078741"/>
  <pageSetup paperSize="9" scale="64" firstPageNumber="0" orientation="portrait" horizontalDpi="300" verticalDpi="300" r:id="rId1"/>
  <headerFooter alignWithMargins="0">
    <oddFooter>&amp;R&amp;"Arial,Standard"&amp;9Seite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5A1EA-3C04-4696-9DA6-6D134E29259D}">
  <sheetPr>
    <tabColor rgb="FFC00000"/>
  </sheetPr>
  <dimension ref="A1:M74"/>
  <sheetViews>
    <sheetView showGridLines="0" view="pageBreakPreview" zoomScaleNormal="100" zoomScaleSheetLayoutView="100" workbookViewId="0">
      <selection activeCell="D8" sqref="D8"/>
    </sheetView>
  </sheetViews>
  <sheetFormatPr baseColWidth="10" defaultColWidth="11.44140625" defaultRowHeight="14.4"/>
  <cols>
    <col min="1" max="1" width="29.21875" style="109" customWidth="1"/>
    <col min="2" max="2" width="40" style="109" customWidth="1"/>
    <col min="3" max="3" width="31.77734375" style="109" customWidth="1"/>
    <col min="4" max="6" width="13.44140625" style="109" customWidth="1"/>
    <col min="7" max="16384" width="11.44140625" style="109"/>
  </cols>
  <sheetData>
    <row r="1" spans="1:13" ht="30" customHeight="1">
      <c r="A1" s="14" t="str">
        <f>'Inhaltsverz. u allg Hin.Los1   '!A1</f>
        <v>Vergabe Unterhaltsreinigung</v>
      </c>
      <c r="B1" s="14"/>
      <c r="C1" s="15"/>
      <c r="D1" s="15"/>
      <c r="E1" s="15"/>
      <c r="F1" s="15"/>
      <c r="G1" s="16"/>
      <c r="H1" s="18"/>
      <c r="I1" s="18"/>
      <c r="J1" s="18"/>
      <c r="K1" s="18"/>
      <c r="L1" s="18"/>
      <c r="M1" s="18"/>
    </row>
    <row r="2" spans="1:13" ht="15.75" customHeight="1">
      <c r="A2" s="222" t="str">
        <f>'Inhaltsverz. u allg Hin.Los1   '!A2</f>
        <v>Anhang Teil C (EXCEL-Teil)</v>
      </c>
      <c r="B2" s="15"/>
      <c r="C2" s="15"/>
      <c r="D2" s="15"/>
      <c r="E2" s="15"/>
      <c r="F2" s="15"/>
      <c r="G2" s="20"/>
      <c r="H2" s="20"/>
      <c r="I2" s="20"/>
      <c r="J2" s="20"/>
      <c r="K2" s="20"/>
      <c r="L2" s="20"/>
      <c r="M2" s="20"/>
    </row>
    <row r="3" spans="1:13" ht="15" customHeight="1">
      <c r="A3" s="281" t="s">
        <v>114</v>
      </c>
      <c r="B3" s="283" t="str">
        <f>'Inhaltsverz. u allg Hin.Los1   '!B3</f>
        <v>Verwalltungsgemeinschaft Kochel am See</v>
      </c>
      <c r="C3" s="197" t="str">
        <f>'Inhaltsverz. u allg Hin.Los1   '!D3</f>
        <v>Vergabenummer/   Aktenzeichen:</v>
      </c>
      <c r="D3" s="516" t="str">
        <f>'Inhaltsverz. u allg Hin.Los1   '!E3</f>
        <v>EU-3-2-cst-26-131</v>
      </c>
      <c r="E3" s="516"/>
      <c r="F3" s="516"/>
      <c r="G3" s="179"/>
      <c r="I3" s="180"/>
      <c r="J3" s="180"/>
      <c r="K3" s="180"/>
      <c r="L3" s="180"/>
    </row>
    <row r="4" spans="1:13" s="110" customFormat="1" ht="32.25" customHeight="1">
      <c r="A4" s="482" t="s">
        <v>277</v>
      </c>
      <c r="B4" s="482"/>
      <c r="C4" s="482"/>
      <c r="D4" s="482"/>
      <c r="E4" s="482"/>
      <c r="F4" s="482"/>
    </row>
    <row r="5" spans="1:13" s="171" customFormat="1" ht="6.75" customHeight="1">
      <c r="A5" s="531"/>
      <c r="B5" s="531"/>
      <c r="C5" s="531"/>
      <c r="D5" s="531"/>
      <c r="E5" s="531"/>
      <c r="F5" s="531"/>
    </row>
    <row r="6" spans="1:13">
      <c r="A6" s="2" t="s">
        <v>50</v>
      </c>
      <c r="B6" s="2"/>
      <c r="C6" s="68"/>
      <c r="D6" s="172"/>
      <c r="E6" s="172"/>
      <c r="F6" s="173"/>
      <c r="G6" s="175"/>
      <c r="H6" s="174"/>
      <c r="I6" s="1"/>
      <c r="J6" s="1"/>
      <c r="K6" s="1"/>
    </row>
    <row r="7" spans="1:13" s="110" customFormat="1" ht="6" customHeight="1">
      <c r="A7" s="2"/>
      <c r="B7" s="2"/>
      <c r="C7" s="2"/>
      <c r="D7" s="2"/>
      <c r="E7" s="2"/>
      <c r="F7" s="2"/>
    </row>
    <row r="8" spans="1:13" s="110" customFormat="1" ht="15.6">
      <c r="A8" s="490" t="s">
        <v>29</v>
      </c>
      <c r="B8" s="491"/>
      <c r="C8" s="492"/>
      <c r="D8" s="361"/>
      <c r="E8" s="192" t="s">
        <v>30</v>
      </c>
      <c r="F8" s="294"/>
    </row>
    <row r="9" spans="1:13" s="110" customFormat="1" ht="15.6">
      <c r="A9" s="490" t="s">
        <v>31</v>
      </c>
      <c r="B9" s="491"/>
      <c r="C9" s="492"/>
      <c r="D9" s="361"/>
      <c r="E9" s="192" t="s">
        <v>30</v>
      </c>
      <c r="F9" s="294"/>
    </row>
    <row r="10" spans="1:13" s="110" customFormat="1" ht="15.6">
      <c r="A10" s="490" t="s">
        <v>32</v>
      </c>
      <c r="B10" s="491"/>
      <c r="C10" s="492"/>
      <c r="D10" s="361"/>
      <c r="E10" s="192" t="s">
        <v>30</v>
      </c>
      <c r="F10" s="294"/>
    </row>
    <row r="11" spans="1:13" s="110" customFormat="1" ht="6" customHeight="1">
      <c r="A11" s="2"/>
      <c r="B11" s="2"/>
      <c r="C11" s="2"/>
      <c r="D11" s="2"/>
      <c r="E11" s="2"/>
      <c r="F11" s="2"/>
    </row>
    <row r="12" spans="1:13">
      <c r="A12" s="64"/>
      <c r="B12" s="64"/>
      <c r="C12" s="64"/>
      <c r="D12" s="82" t="s">
        <v>33</v>
      </c>
      <c r="E12" s="82" t="s">
        <v>258</v>
      </c>
      <c r="F12" s="82" t="s">
        <v>34</v>
      </c>
    </row>
    <row r="13" spans="1:13" ht="15" customHeight="1">
      <c r="A13" s="202" t="s">
        <v>19</v>
      </c>
      <c r="B13" s="203"/>
      <c r="C13" s="204"/>
      <c r="D13" s="71">
        <v>100</v>
      </c>
      <c r="E13" s="71">
        <v>100</v>
      </c>
      <c r="F13" s="83">
        <v>100</v>
      </c>
    </row>
    <row r="14" spans="1:13" ht="15" customHeight="1">
      <c r="A14" s="201" t="s">
        <v>170</v>
      </c>
      <c r="B14" s="84"/>
      <c r="C14" s="85"/>
      <c r="D14" s="362"/>
      <c r="E14" s="363"/>
      <c r="F14" s="364"/>
    </row>
    <row r="15" spans="1:13">
      <c r="A15" s="201" t="s">
        <v>9</v>
      </c>
      <c r="B15" s="84"/>
      <c r="C15" s="85"/>
      <c r="D15" s="365"/>
      <c r="E15" s="366"/>
      <c r="F15" s="367"/>
    </row>
    <row r="16" spans="1:13">
      <c r="A16" s="201" t="s">
        <v>10</v>
      </c>
      <c r="B16" s="84"/>
      <c r="C16" s="85"/>
      <c r="D16" s="365"/>
      <c r="E16" s="368"/>
      <c r="F16" s="369"/>
    </row>
    <row r="17" spans="1:6">
      <c r="A17" s="201" t="s">
        <v>11</v>
      </c>
      <c r="B17" s="84"/>
      <c r="C17" s="85"/>
      <c r="D17" s="365"/>
      <c r="E17" s="370"/>
      <c r="F17" s="352"/>
    </row>
    <row r="18" spans="1:6">
      <c r="A18" s="201" t="s">
        <v>12</v>
      </c>
      <c r="B18" s="84"/>
      <c r="C18" s="85"/>
      <c r="D18" s="371"/>
      <c r="E18" s="372"/>
      <c r="F18" s="353"/>
    </row>
    <row r="19" spans="1:6">
      <c r="A19" s="201" t="s">
        <v>13</v>
      </c>
      <c r="B19" s="84"/>
      <c r="C19" s="85"/>
      <c r="D19" s="365"/>
      <c r="E19" s="373"/>
      <c r="F19" s="370"/>
    </row>
    <row r="20" spans="1:6" ht="15" customHeight="1">
      <c r="A20" s="201" t="s">
        <v>14</v>
      </c>
      <c r="B20" s="84"/>
      <c r="C20" s="85"/>
      <c r="D20" s="365"/>
      <c r="E20" s="373"/>
      <c r="F20" s="370"/>
    </row>
    <row r="21" spans="1:6">
      <c r="A21" s="201" t="s">
        <v>85</v>
      </c>
      <c r="B21" s="84"/>
      <c r="C21" s="85"/>
      <c r="D21" s="365"/>
      <c r="E21" s="373"/>
      <c r="F21" s="370"/>
    </row>
    <row r="22" spans="1:6" ht="15" customHeight="1">
      <c r="A22" s="201" t="s">
        <v>84</v>
      </c>
      <c r="B22" s="84"/>
      <c r="C22" s="85"/>
      <c r="D22" s="354"/>
      <c r="E22" s="355"/>
      <c r="F22" s="370"/>
    </row>
    <row r="23" spans="1:6">
      <c r="A23" s="520" t="s">
        <v>35</v>
      </c>
      <c r="B23" s="521"/>
      <c r="C23" s="522"/>
      <c r="D23" s="65">
        <f>SUM(D15:D21)</f>
        <v>0</v>
      </c>
      <c r="E23" s="65">
        <f>SUM(E15:E21)</f>
        <v>0</v>
      </c>
      <c r="F23" s="65">
        <f>SUM(F15,F16,F19,F20,F21,F22)</f>
        <v>0</v>
      </c>
    </row>
    <row r="24" spans="1:6">
      <c r="A24" s="494" t="s">
        <v>15</v>
      </c>
      <c r="B24" s="495"/>
      <c r="C24" s="86"/>
      <c r="D24" s="66"/>
      <c r="E24" s="66"/>
      <c r="F24" s="67"/>
    </row>
    <row r="25" spans="1:6">
      <c r="A25" s="496" t="s">
        <v>36</v>
      </c>
      <c r="B25" s="497"/>
      <c r="C25" s="87"/>
      <c r="D25" s="366"/>
      <c r="E25" s="366"/>
      <c r="F25" s="366"/>
    </row>
    <row r="26" spans="1:6">
      <c r="A26" s="498" t="s">
        <v>0</v>
      </c>
      <c r="B26" s="499"/>
      <c r="C26" s="85"/>
      <c r="D26" s="366"/>
      <c r="E26" s="366"/>
      <c r="F26" s="366"/>
    </row>
    <row r="27" spans="1:6">
      <c r="A27" s="498" t="s">
        <v>1</v>
      </c>
      <c r="B27" s="499"/>
      <c r="C27" s="85"/>
      <c r="D27" s="366"/>
      <c r="E27" s="366"/>
      <c r="F27" s="366"/>
    </row>
    <row r="28" spans="1:6">
      <c r="A28" s="498" t="s">
        <v>2</v>
      </c>
      <c r="B28" s="499"/>
      <c r="C28" s="85"/>
      <c r="D28" s="366"/>
      <c r="E28" s="366"/>
      <c r="F28" s="366"/>
    </row>
    <row r="29" spans="1:6">
      <c r="A29" s="498" t="s">
        <v>3</v>
      </c>
      <c r="B29" s="499"/>
      <c r="C29" s="85"/>
      <c r="D29" s="366"/>
      <c r="E29" s="366"/>
      <c r="F29" s="366"/>
    </row>
    <row r="30" spans="1:6">
      <c r="A30" s="496" t="s">
        <v>106</v>
      </c>
      <c r="B30" s="497"/>
      <c r="C30" s="85"/>
      <c r="D30" s="366"/>
      <c r="E30" s="366"/>
      <c r="F30" s="366"/>
    </row>
    <row r="31" spans="1:6">
      <c r="A31" s="498" t="s">
        <v>4</v>
      </c>
      <c r="B31" s="499"/>
      <c r="C31" s="85"/>
      <c r="D31" s="366"/>
      <c r="E31" s="366"/>
      <c r="F31" s="366"/>
    </row>
    <row r="32" spans="1:6">
      <c r="A32" s="498" t="s">
        <v>105</v>
      </c>
      <c r="B32" s="499"/>
      <c r="C32" s="85"/>
      <c r="D32" s="366"/>
      <c r="E32" s="366"/>
      <c r="F32" s="366"/>
    </row>
    <row r="33" spans="1:6">
      <c r="A33" s="498" t="s">
        <v>5</v>
      </c>
      <c r="B33" s="499"/>
      <c r="C33" s="85"/>
      <c r="D33" s="366"/>
      <c r="E33" s="366"/>
      <c r="F33" s="366"/>
    </row>
    <row r="34" spans="1:6">
      <c r="A34" s="500" t="s">
        <v>107</v>
      </c>
      <c r="B34" s="501"/>
      <c r="C34" s="85"/>
      <c r="D34" s="366"/>
      <c r="E34" s="366"/>
      <c r="F34" s="366"/>
    </row>
    <row r="35" spans="1:6" ht="15" customHeight="1">
      <c r="A35" s="523" t="s">
        <v>174</v>
      </c>
      <c r="B35" s="524"/>
      <c r="C35" s="525"/>
      <c r="D35" s="366"/>
      <c r="E35" s="366"/>
      <c r="F35" s="366"/>
    </row>
    <row r="36" spans="1:6" ht="15" customHeight="1">
      <c r="A36" s="500" t="s">
        <v>60</v>
      </c>
      <c r="B36" s="501"/>
      <c r="C36" s="279"/>
      <c r="D36" s="366"/>
      <c r="E36" s="366"/>
      <c r="F36" s="366"/>
    </row>
    <row r="37" spans="1:6" ht="15" customHeight="1">
      <c r="A37" s="500" t="s">
        <v>251</v>
      </c>
      <c r="B37" s="501"/>
      <c r="C37" s="532"/>
      <c r="D37" s="366"/>
      <c r="E37" s="366"/>
      <c r="F37" s="366"/>
    </row>
    <row r="38" spans="1:6">
      <c r="A38" s="502" t="s">
        <v>37</v>
      </c>
      <c r="B38" s="503"/>
      <c r="C38" s="504"/>
      <c r="D38" s="88">
        <f>SUM(D23:D37)</f>
        <v>0</v>
      </c>
      <c r="E38" s="88">
        <f>SUM(E23:E37)</f>
        <v>0</v>
      </c>
      <c r="F38" s="88">
        <f>SUM(F23:F37)</f>
        <v>0</v>
      </c>
    </row>
    <row r="39" spans="1:6">
      <c r="A39" s="505" t="s">
        <v>38</v>
      </c>
      <c r="B39" s="506"/>
      <c r="C39" s="507"/>
      <c r="D39" s="88">
        <f>D13+D38</f>
        <v>100</v>
      </c>
      <c r="E39" s="88">
        <f>E13+E38</f>
        <v>100</v>
      </c>
      <c r="F39" s="88">
        <f>F13+F38</f>
        <v>100</v>
      </c>
    </row>
    <row r="40" spans="1:6" ht="15" customHeight="1">
      <c r="A40" s="526" t="s">
        <v>16</v>
      </c>
      <c r="B40" s="527"/>
      <c r="C40" s="89"/>
      <c r="D40" s="90"/>
      <c r="E40" s="90"/>
      <c r="F40" s="90"/>
    </row>
    <row r="41" spans="1:6" ht="24.75" customHeight="1">
      <c r="A41" s="523" t="s">
        <v>175</v>
      </c>
      <c r="B41" s="524"/>
      <c r="C41" s="528"/>
      <c r="D41" s="374"/>
      <c r="E41" s="374"/>
      <c r="F41" s="375"/>
    </row>
    <row r="42" spans="1:6" ht="15.75" customHeight="1">
      <c r="A42" s="529" t="s">
        <v>59</v>
      </c>
      <c r="B42" s="530"/>
      <c r="C42" s="85"/>
      <c r="D42" s="376"/>
      <c r="E42" s="376"/>
      <c r="F42" s="377"/>
    </row>
    <row r="43" spans="1:6">
      <c r="A43" s="498" t="s">
        <v>61</v>
      </c>
      <c r="B43" s="499"/>
      <c r="C43" s="85"/>
      <c r="D43" s="378"/>
      <c r="E43" s="378"/>
      <c r="F43" s="379"/>
    </row>
    <row r="44" spans="1:6">
      <c r="A44" s="526" t="s">
        <v>17</v>
      </c>
      <c r="B44" s="527"/>
      <c r="C44" s="89"/>
      <c r="D44" s="356"/>
      <c r="E44" s="356"/>
      <c r="F44" s="357"/>
    </row>
    <row r="45" spans="1:6">
      <c r="A45" s="498" t="s">
        <v>39</v>
      </c>
      <c r="B45" s="499"/>
      <c r="C45" s="85"/>
      <c r="D45" s="380"/>
      <c r="E45" s="380"/>
      <c r="F45" s="381"/>
    </row>
    <row r="46" spans="1:6">
      <c r="A46" s="500" t="s">
        <v>96</v>
      </c>
      <c r="B46" s="501"/>
      <c r="C46" s="532"/>
      <c r="D46" s="382"/>
      <c r="E46" s="382"/>
      <c r="F46" s="383"/>
    </row>
    <row r="47" spans="1:6">
      <c r="A47" s="500" t="s">
        <v>83</v>
      </c>
      <c r="B47" s="501"/>
      <c r="C47" s="532"/>
      <c r="D47" s="384"/>
      <c r="E47" s="384"/>
      <c r="F47" s="385"/>
    </row>
    <row r="48" spans="1:6">
      <c r="A48" s="498" t="s">
        <v>6</v>
      </c>
      <c r="B48" s="499"/>
      <c r="C48" s="85"/>
      <c r="D48" s="386"/>
      <c r="E48" s="386"/>
      <c r="F48" s="387"/>
    </row>
    <row r="49" spans="1:6">
      <c r="A49" s="498" t="s">
        <v>7</v>
      </c>
      <c r="B49" s="499"/>
      <c r="C49" s="85"/>
      <c r="D49" s="386"/>
      <c r="E49" s="386"/>
      <c r="F49" s="387"/>
    </row>
    <row r="50" spans="1:6">
      <c r="A50" s="498" t="s">
        <v>62</v>
      </c>
      <c r="B50" s="499"/>
      <c r="C50" s="85"/>
      <c r="D50" s="386"/>
      <c r="E50" s="386"/>
      <c r="F50" s="387"/>
    </row>
    <row r="51" spans="1:6">
      <c r="A51" s="502" t="s">
        <v>55</v>
      </c>
      <c r="B51" s="503"/>
      <c r="C51" s="504"/>
      <c r="D51" s="65">
        <f>SUM(D41,D42,D43,D45,D46,D47,D48,D49,D50)</f>
        <v>0</v>
      </c>
      <c r="E51" s="65">
        <f>SUM(E41,E42,E43,E45,E46,E47,E48,E49,E50)</f>
        <v>0</v>
      </c>
      <c r="F51" s="65">
        <f>SUM(F41,F42,F43,F45,F46,F47,F48,F49,F50)</f>
        <v>0</v>
      </c>
    </row>
    <row r="52" spans="1:6">
      <c r="A52" s="517" t="s">
        <v>18</v>
      </c>
      <c r="B52" s="518"/>
      <c r="C52" s="519"/>
      <c r="D52" s="65">
        <f>D51+D39</f>
        <v>100</v>
      </c>
      <c r="E52" s="65">
        <f>E51+E39</f>
        <v>100</v>
      </c>
      <c r="F52" s="65">
        <f>F51+F39</f>
        <v>100</v>
      </c>
    </row>
    <row r="53" spans="1:6">
      <c r="A53" s="200" t="s">
        <v>8</v>
      </c>
      <c r="B53" s="200"/>
      <c r="C53" s="388"/>
      <c r="D53" s="240">
        <f>D52*C53%</f>
        <v>0</v>
      </c>
      <c r="E53" s="240">
        <f>E52*C53%</f>
        <v>0</v>
      </c>
      <c r="F53" s="91">
        <f>F52*C53%</f>
        <v>0</v>
      </c>
    </row>
    <row r="54" spans="1:6">
      <c r="A54" s="505" t="s">
        <v>40</v>
      </c>
      <c r="B54" s="506"/>
      <c r="C54" s="507"/>
      <c r="D54" s="65">
        <f>SUM(D52:D53)</f>
        <v>100</v>
      </c>
      <c r="E54" s="65">
        <f>SUM(E52:E53)</f>
        <v>100</v>
      </c>
      <c r="F54" s="65">
        <f>SUM(F52:F53)</f>
        <v>100</v>
      </c>
    </row>
    <row r="55" spans="1:6">
      <c r="A55" s="505" t="s">
        <v>41</v>
      </c>
      <c r="B55" s="506"/>
      <c r="C55" s="507"/>
      <c r="D55" s="241">
        <f>$D$14*D54%</f>
        <v>0</v>
      </c>
      <c r="E55" s="241">
        <f>$E$14*E54%</f>
        <v>0</v>
      </c>
      <c r="F55" s="241">
        <f>$F$14*F54%</f>
        <v>0</v>
      </c>
    </row>
    <row r="56" spans="1:6">
      <c r="A56" s="505" t="s">
        <v>42</v>
      </c>
      <c r="B56" s="506"/>
      <c r="C56" s="507"/>
      <c r="D56" s="242">
        <f>D39/D54*100</f>
        <v>100</v>
      </c>
      <c r="E56" s="242">
        <f>E39/E54*100</f>
        <v>100</v>
      </c>
      <c r="F56" s="242">
        <f>F39/F54*100</f>
        <v>100</v>
      </c>
    </row>
    <row r="57" spans="1:6">
      <c r="A57" s="68"/>
      <c r="B57" s="68"/>
      <c r="C57" s="68"/>
      <c r="D57" s="68"/>
      <c r="E57" s="68"/>
      <c r="F57" s="68"/>
    </row>
    <row r="58" spans="1:6">
      <c r="A58" s="69"/>
      <c r="B58" s="69"/>
      <c r="C58" s="69"/>
      <c r="D58" s="92" t="s">
        <v>33</v>
      </c>
      <c r="E58" s="92" t="s">
        <v>258</v>
      </c>
      <c r="F58" s="92" t="s">
        <v>34</v>
      </c>
    </row>
    <row r="59" spans="1:6">
      <c r="A59" s="69"/>
      <c r="B59" s="69"/>
      <c r="C59" s="69" t="s">
        <v>272</v>
      </c>
      <c r="D59" s="389">
        <v>0</v>
      </c>
      <c r="E59" s="389">
        <v>0</v>
      </c>
      <c r="F59" s="389">
        <v>0</v>
      </c>
    </row>
    <row r="60" spans="1:6">
      <c r="A60" s="69"/>
      <c r="B60" s="69"/>
      <c r="C60" s="69" t="s">
        <v>44</v>
      </c>
      <c r="D60" s="514">
        <f>D59+E59+F59</f>
        <v>0</v>
      </c>
      <c r="E60" s="514"/>
      <c r="F60" s="514"/>
    </row>
    <row r="61" spans="1:6">
      <c r="A61" s="78"/>
      <c r="B61" s="78"/>
      <c r="C61" s="78" t="s">
        <v>45</v>
      </c>
      <c r="D61" s="515">
        <f>(D55*D59+E55*E59+F55*F59)/100</f>
        <v>0</v>
      </c>
      <c r="E61" s="515"/>
      <c r="F61" s="515"/>
    </row>
    <row r="62" spans="1:6">
      <c r="A62" s="78"/>
      <c r="B62" s="78"/>
      <c r="C62" s="78"/>
      <c r="D62" s="206"/>
      <c r="E62" s="295"/>
      <c r="F62" s="207"/>
    </row>
    <row r="63" spans="1:6" ht="28.5" customHeight="1">
      <c r="A63" s="508" t="s">
        <v>280</v>
      </c>
      <c r="B63" s="509"/>
      <c r="C63" s="533"/>
      <c r="D63" s="510"/>
      <c r="E63" s="510"/>
      <c r="F63" s="510"/>
    </row>
    <row r="64" spans="1:6" ht="28.5" customHeight="1">
      <c r="A64" s="508" t="s">
        <v>281</v>
      </c>
      <c r="B64" s="509"/>
      <c r="C64" s="533"/>
      <c r="D64" s="534"/>
      <c r="E64" s="535"/>
      <c r="F64" s="536"/>
    </row>
    <row r="65" spans="1:6">
      <c r="A65" s="78"/>
      <c r="B65" s="78"/>
      <c r="C65" s="78"/>
      <c r="D65" s="206"/>
      <c r="E65" s="295"/>
      <c r="F65" s="207"/>
    </row>
    <row r="66" spans="1:6" ht="28.5" customHeight="1">
      <c r="A66" s="508" t="s">
        <v>282</v>
      </c>
      <c r="B66" s="509"/>
      <c r="C66" s="533"/>
      <c r="D66" s="510"/>
      <c r="E66" s="510"/>
      <c r="F66" s="510"/>
    </row>
    <row r="67" spans="1:6" ht="28.5" customHeight="1">
      <c r="A67" s="508" t="s">
        <v>283</v>
      </c>
      <c r="B67" s="509"/>
      <c r="C67" s="533"/>
      <c r="D67" s="534"/>
      <c r="E67" s="535"/>
      <c r="F67" s="536"/>
    </row>
    <row r="68" spans="1:6">
      <c r="A68" s="78"/>
      <c r="B68" s="78"/>
      <c r="C68" s="78"/>
      <c r="D68" s="206"/>
      <c r="E68" s="295"/>
      <c r="F68" s="207"/>
    </row>
    <row r="69" spans="1:6">
      <c r="A69" s="508" t="s">
        <v>159</v>
      </c>
      <c r="B69" s="509"/>
      <c r="C69" s="93"/>
      <c r="D69" s="510"/>
      <c r="E69" s="510"/>
      <c r="F69" s="510"/>
    </row>
    <row r="70" spans="1:6">
      <c r="A70" s="508" t="s">
        <v>160</v>
      </c>
      <c r="B70" s="509"/>
      <c r="C70" s="93"/>
      <c r="D70" s="511"/>
      <c r="E70" s="512"/>
      <c r="F70" s="513"/>
    </row>
    <row r="71" spans="1:6">
      <c r="A71" s="64"/>
      <c r="B71" s="64"/>
      <c r="C71" s="64"/>
      <c r="D71" s="80"/>
      <c r="E71" s="80"/>
      <c r="F71" s="80"/>
    </row>
    <row r="72" spans="1:6">
      <c r="A72" s="69"/>
      <c r="B72" s="69"/>
      <c r="C72" s="69" t="s">
        <v>46</v>
      </c>
      <c r="D72" s="94">
        <f>(D56*D59+E56*E59+F56*F59)/100</f>
        <v>0</v>
      </c>
      <c r="E72" s="296"/>
      <c r="F72" s="80"/>
    </row>
    <row r="73" spans="1:6">
      <c r="A73" s="69"/>
      <c r="B73" s="69"/>
      <c r="C73" s="69" t="s">
        <v>47</v>
      </c>
      <c r="D73" s="94">
        <f>(D54*D59+E54*E59+F54*F59)/100</f>
        <v>0</v>
      </c>
      <c r="E73" s="296"/>
      <c r="F73" s="80"/>
    </row>
    <row r="74" spans="1:6" ht="66" customHeight="1">
      <c r="A74" s="493" t="s">
        <v>279</v>
      </c>
      <c r="B74" s="493"/>
      <c r="C74" s="493"/>
      <c r="D74" s="493"/>
      <c r="E74" s="493"/>
      <c r="F74" s="493"/>
    </row>
  </sheetData>
  <sheetProtection algorithmName="SHA-512" hashValue="DZ3s3nch0atHvwwFMI2ka8fzPC/arPYzNgTQntRhDT6l0S55dvZR5sr+6Am2qtnPQ/bAp5gxm54gHzpHXtl17w==" saltValue="AgA+g+p/fGQmdxVJ1CKvxQ==" spinCount="100000" sheet="1"/>
  <protectedRanges>
    <protectedRange sqref="D8:D10 D14:E21 F14:F16 F19:F22 D25:F37 D41:F43 D45:F50 C53 D59 E59 F59 D63:F63 D64:F64 D66:F66 D67:F67 D69:F69 D70:F70" name="Bereich1"/>
  </protectedRanges>
  <mergeCells count="54">
    <mergeCell ref="A69:B69"/>
    <mergeCell ref="D69:F69"/>
    <mergeCell ref="A70:B70"/>
    <mergeCell ref="D70:F70"/>
    <mergeCell ref="A74:F74"/>
    <mergeCell ref="A64:C64"/>
    <mergeCell ref="D64:F64"/>
    <mergeCell ref="A66:C66"/>
    <mergeCell ref="D66:F66"/>
    <mergeCell ref="A67:C67"/>
    <mergeCell ref="D67:F67"/>
    <mergeCell ref="A63:C63"/>
    <mergeCell ref="D63:F63"/>
    <mergeCell ref="A47:C47"/>
    <mergeCell ref="A48:B48"/>
    <mergeCell ref="A49:B49"/>
    <mergeCell ref="A50:B50"/>
    <mergeCell ref="A51:C51"/>
    <mergeCell ref="A52:C52"/>
    <mergeCell ref="A54:C54"/>
    <mergeCell ref="A55:C55"/>
    <mergeCell ref="A56:C56"/>
    <mergeCell ref="D60:F60"/>
    <mergeCell ref="D61:F61"/>
    <mergeCell ref="A46:C46"/>
    <mergeCell ref="A35:C35"/>
    <mergeCell ref="A36:B36"/>
    <mergeCell ref="A37:C37"/>
    <mergeCell ref="A38:C38"/>
    <mergeCell ref="A39:C39"/>
    <mergeCell ref="A40:B40"/>
    <mergeCell ref="A41:C41"/>
    <mergeCell ref="A42:B42"/>
    <mergeCell ref="A43:B43"/>
    <mergeCell ref="A44:B44"/>
    <mergeCell ref="A45:B45"/>
    <mergeCell ref="A34:B34"/>
    <mergeCell ref="A23:C23"/>
    <mergeCell ref="A24:B24"/>
    <mergeCell ref="A25:B25"/>
    <mergeCell ref="A26:B26"/>
    <mergeCell ref="A27:B27"/>
    <mergeCell ref="A28:B28"/>
    <mergeCell ref="A29:B29"/>
    <mergeCell ref="A30:B30"/>
    <mergeCell ref="A31:B31"/>
    <mergeCell ref="A32:B32"/>
    <mergeCell ref="A33:B33"/>
    <mergeCell ref="A10:C10"/>
    <mergeCell ref="D3:F3"/>
    <mergeCell ref="A4:F4"/>
    <mergeCell ref="A5:F5"/>
    <mergeCell ref="A8:C8"/>
    <mergeCell ref="A9:C9"/>
  </mergeCells>
  <conditionalFormatting sqref="D60:E60">
    <cfRule type="cellIs" dxfId="6" priority="1" stopIfTrue="1" operator="lessThan">
      <formula>100</formula>
    </cfRule>
    <cfRule type="cellIs" dxfId="5" priority="2" stopIfTrue="1" operator="greaterThan">
      <formula>100</formula>
    </cfRule>
    <cfRule type="cellIs" dxfId="4" priority="3" stopIfTrue="1" operator="equal">
      <formula>100</formula>
    </cfRule>
  </conditionalFormatting>
  <printOptions horizontalCentered="1"/>
  <pageMargins left="0.59055118110236227" right="0.19685039370078741" top="0.59055118110236227" bottom="0.39370078740157483" header="0" footer="0.19685039370078741"/>
  <pageSetup paperSize="9" scale="63" firstPageNumber="0" orientation="portrait" horizontalDpi="300" verticalDpi="300" r:id="rId1"/>
  <headerFooter alignWithMargins="0">
    <oddFooter>&amp;R&amp;"Arial,Standard"&amp;9Seite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sheetPr>
  <dimension ref="A1:K66"/>
  <sheetViews>
    <sheetView view="pageBreakPreview" zoomScaleNormal="100" zoomScaleSheetLayoutView="100" workbookViewId="0">
      <selection activeCell="D8" sqref="D8"/>
    </sheetView>
  </sheetViews>
  <sheetFormatPr baseColWidth="10" defaultColWidth="11.44140625" defaultRowHeight="14.4"/>
  <cols>
    <col min="1" max="1" width="29.21875" style="109" customWidth="1"/>
    <col min="2" max="2" width="40" style="109" customWidth="1"/>
    <col min="3" max="3" width="31.77734375" style="109" customWidth="1"/>
    <col min="4" max="5" width="13.44140625" style="109" customWidth="1"/>
    <col min="6" max="16384" width="11.44140625" style="109"/>
  </cols>
  <sheetData>
    <row r="1" spans="1:11" ht="30" customHeight="1">
      <c r="A1" s="21" t="str">
        <f>'Inhaltsverz. u allg Hin.Los1   '!A1</f>
        <v>Vergabe Unterhaltsreinigung</v>
      </c>
      <c r="B1" s="26"/>
      <c r="C1" s="22"/>
      <c r="D1" s="22"/>
      <c r="E1" s="22"/>
    </row>
    <row r="2" spans="1:11">
      <c r="A2" s="221" t="str">
        <f>'Inhaltsverz. u allg Hin.Los1   '!A2</f>
        <v>Anhang Teil C (EXCEL-Teil)</v>
      </c>
      <c r="B2" s="22"/>
      <c r="C2" s="22"/>
      <c r="D2" s="22"/>
      <c r="E2" s="22"/>
    </row>
    <row r="3" spans="1:11" ht="15" customHeight="1">
      <c r="A3" s="195" t="s">
        <v>114</v>
      </c>
      <c r="B3" s="282" t="str">
        <f>'Inhaltsverz. u allg Hin.Los1   '!B3</f>
        <v>Verwalltungsgemeinschaft Kochel am See</v>
      </c>
      <c r="C3" s="195" t="str">
        <f>'Inhaltsverz. u allg Hin.Los1   '!D3</f>
        <v>Vergabenummer/   Aktenzeichen:</v>
      </c>
      <c r="D3" s="562" t="str">
        <f>'Inhaltsverz. u allg Hin.Los1   '!E3</f>
        <v>EU-3-2-cst-26-131</v>
      </c>
      <c r="E3" s="416"/>
    </row>
    <row r="4" spans="1:11" s="110" customFormat="1" ht="32.25" customHeight="1">
      <c r="A4" s="482" t="s">
        <v>278</v>
      </c>
      <c r="B4" s="482"/>
      <c r="C4" s="482"/>
      <c r="D4" s="482"/>
      <c r="E4" s="482"/>
    </row>
    <row r="5" spans="1:11" s="171" customFormat="1" ht="6.75" customHeight="1">
      <c r="A5" s="531"/>
      <c r="B5" s="531"/>
      <c r="C5" s="531"/>
      <c r="D5" s="531"/>
      <c r="E5" s="531"/>
    </row>
    <row r="6" spans="1:11">
      <c r="A6" s="2" t="s">
        <v>50</v>
      </c>
      <c r="B6" s="2"/>
      <c r="C6" s="68"/>
      <c r="D6" s="172"/>
      <c r="E6" s="173"/>
      <c r="F6" s="174"/>
      <c r="G6" s="175"/>
      <c r="H6" s="174"/>
      <c r="I6" s="1"/>
      <c r="J6" s="1"/>
      <c r="K6" s="1"/>
    </row>
    <row r="7" spans="1:11" s="110" customFormat="1" ht="6" customHeight="1">
      <c r="A7" s="2"/>
      <c r="B7" s="2"/>
      <c r="C7" s="2"/>
      <c r="D7" s="2"/>
      <c r="E7" s="2"/>
    </row>
    <row r="8" spans="1:11" s="110" customFormat="1" ht="15.6">
      <c r="A8" s="560" t="s">
        <v>29</v>
      </c>
      <c r="B8" s="560"/>
      <c r="C8" s="560"/>
      <c r="D8" s="361"/>
      <c r="E8" s="192" t="s">
        <v>30</v>
      </c>
    </row>
    <row r="9" spans="1:11" s="110" customFormat="1" ht="15.6">
      <c r="A9" s="561" t="s">
        <v>31</v>
      </c>
      <c r="B9" s="561"/>
      <c r="C9" s="561"/>
      <c r="D9" s="361"/>
      <c r="E9" s="191" t="s">
        <v>30</v>
      </c>
    </row>
    <row r="10" spans="1:11" s="110" customFormat="1" ht="15.6">
      <c r="A10" s="549" t="s">
        <v>32</v>
      </c>
      <c r="B10" s="549"/>
      <c r="C10" s="549"/>
      <c r="D10" s="361"/>
      <c r="E10" s="177" t="s">
        <v>30</v>
      </c>
    </row>
    <row r="11" spans="1:11" s="110" customFormat="1" ht="6" customHeight="1">
      <c r="A11" s="2"/>
      <c r="B11" s="2"/>
      <c r="C11" s="2"/>
      <c r="D11" s="2"/>
      <c r="E11" s="2"/>
    </row>
    <row r="12" spans="1:11">
      <c r="A12" s="64"/>
      <c r="B12" s="64"/>
      <c r="C12" s="64"/>
      <c r="D12" s="70" t="s">
        <v>33</v>
      </c>
      <c r="E12" s="70" t="s">
        <v>34</v>
      </c>
    </row>
    <row r="13" spans="1:11">
      <c r="A13" s="549" t="s">
        <v>19</v>
      </c>
      <c r="B13" s="549"/>
      <c r="C13" s="549"/>
      <c r="D13" s="71">
        <v>100</v>
      </c>
      <c r="E13" s="72">
        <v>100</v>
      </c>
    </row>
    <row r="14" spans="1:11">
      <c r="A14" s="538" t="s">
        <v>56</v>
      </c>
      <c r="B14" s="538"/>
      <c r="C14" s="538"/>
      <c r="D14" s="390"/>
      <c r="E14" s="394"/>
    </row>
    <row r="15" spans="1:11">
      <c r="A15" s="538" t="s">
        <v>9</v>
      </c>
      <c r="B15" s="538"/>
      <c r="C15" s="538"/>
      <c r="D15" s="391"/>
      <c r="E15" s="395"/>
    </row>
    <row r="16" spans="1:11">
      <c r="A16" s="496" t="s">
        <v>10</v>
      </c>
      <c r="B16" s="496"/>
      <c r="C16" s="496"/>
      <c r="D16" s="391"/>
      <c r="E16" s="396"/>
    </row>
    <row r="17" spans="1:5">
      <c r="A17" s="538" t="s">
        <v>11</v>
      </c>
      <c r="B17" s="538"/>
      <c r="C17" s="538"/>
      <c r="D17" s="392"/>
      <c r="E17" s="243"/>
    </row>
    <row r="18" spans="1:5">
      <c r="A18" s="538" t="s">
        <v>12</v>
      </c>
      <c r="B18" s="538"/>
      <c r="C18" s="538"/>
      <c r="D18" s="393"/>
      <c r="E18" s="243"/>
    </row>
    <row r="19" spans="1:5">
      <c r="A19" s="538" t="s">
        <v>13</v>
      </c>
      <c r="B19" s="538"/>
      <c r="C19" s="538"/>
      <c r="D19" s="392"/>
      <c r="E19" s="397"/>
    </row>
    <row r="20" spans="1:5">
      <c r="A20" s="496" t="s">
        <v>14</v>
      </c>
      <c r="B20" s="496"/>
      <c r="C20" s="496"/>
      <c r="D20" s="392"/>
      <c r="E20" s="397"/>
    </row>
    <row r="21" spans="1:5">
      <c r="A21" s="496" t="s">
        <v>85</v>
      </c>
      <c r="B21" s="496"/>
      <c r="C21" s="496"/>
      <c r="D21" s="392"/>
      <c r="E21" s="397"/>
    </row>
    <row r="22" spans="1:5">
      <c r="A22" s="496" t="s">
        <v>84</v>
      </c>
      <c r="B22" s="496"/>
      <c r="C22" s="496"/>
      <c r="D22" s="239"/>
      <c r="E22" s="397"/>
    </row>
    <row r="23" spans="1:5">
      <c r="A23" s="539" t="s">
        <v>35</v>
      </c>
      <c r="B23" s="539"/>
      <c r="C23" s="539"/>
      <c r="D23" s="73">
        <f>SUM(D15:D21)</f>
        <v>0</v>
      </c>
      <c r="E23" s="73">
        <f>SUM(E15,E16,E19,E20,E21,E22)</f>
        <v>0</v>
      </c>
    </row>
    <row r="24" spans="1:5">
      <c r="A24" s="549" t="s">
        <v>15</v>
      </c>
      <c r="B24" s="549"/>
      <c r="C24" s="549"/>
      <c r="D24" s="66"/>
      <c r="E24" s="67"/>
    </row>
    <row r="25" spans="1:5">
      <c r="A25" s="538" t="s">
        <v>36</v>
      </c>
      <c r="B25" s="538"/>
      <c r="C25" s="538"/>
      <c r="D25" s="395"/>
      <c r="E25" s="395"/>
    </row>
    <row r="26" spans="1:5">
      <c r="A26" s="538" t="s">
        <v>0</v>
      </c>
      <c r="B26" s="538"/>
      <c r="C26" s="538"/>
      <c r="D26" s="395"/>
      <c r="E26" s="395"/>
    </row>
    <row r="27" spans="1:5">
      <c r="A27" s="538" t="s">
        <v>1</v>
      </c>
      <c r="B27" s="538"/>
      <c r="C27" s="538"/>
      <c r="D27" s="395"/>
      <c r="E27" s="395"/>
    </row>
    <row r="28" spans="1:5">
      <c r="A28" s="538" t="s">
        <v>2</v>
      </c>
      <c r="B28" s="538"/>
      <c r="C28" s="538"/>
      <c r="D28" s="395"/>
      <c r="E28" s="395"/>
    </row>
    <row r="29" spans="1:5">
      <c r="A29" s="538" t="s">
        <v>3</v>
      </c>
      <c r="B29" s="538"/>
      <c r="C29" s="538"/>
      <c r="D29" s="395"/>
      <c r="E29" s="395"/>
    </row>
    <row r="30" spans="1:5">
      <c r="A30" s="496" t="s">
        <v>106</v>
      </c>
      <c r="B30" s="496"/>
      <c r="C30" s="496"/>
      <c r="D30" s="395"/>
      <c r="E30" s="395"/>
    </row>
    <row r="31" spans="1:5">
      <c r="A31" s="538" t="s">
        <v>4</v>
      </c>
      <c r="B31" s="538"/>
      <c r="C31" s="538"/>
      <c r="D31" s="395"/>
      <c r="E31" s="395"/>
    </row>
    <row r="32" spans="1:5">
      <c r="A32" s="538" t="s">
        <v>105</v>
      </c>
      <c r="B32" s="538"/>
      <c r="C32" s="538"/>
      <c r="D32" s="395"/>
      <c r="E32" s="395"/>
    </row>
    <row r="33" spans="1:5">
      <c r="A33" s="538" t="s">
        <v>5</v>
      </c>
      <c r="B33" s="538"/>
      <c r="C33" s="538"/>
      <c r="D33" s="395"/>
      <c r="E33" s="395"/>
    </row>
    <row r="34" spans="1:5">
      <c r="A34" s="546" t="s">
        <v>107</v>
      </c>
      <c r="B34" s="547"/>
      <c r="C34" s="548"/>
      <c r="D34" s="395"/>
      <c r="E34" s="395"/>
    </row>
    <row r="35" spans="1:5">
      <c r="A35" s="546" t="s">
        <v>63</v>
      </c>
      <c r="B35" s="547"/>
      <c r="C35" s="548"/>
      <c r="D35" s="395"/>
      <c r="E35" s="395"/>
    </row>
    <row r="36" spans="1:5">
      <c r="A36" s="539" t="s">
        <v>37</v>
      </c>
      <c r="B36" s="539"/>
      <c r="C36" s="539"/>
      <c r="D36" s="74">
        <f>SUM(D23:D35)</f>
        <v>0</v>
      </c>
      <c r="E36" s="74">
        <f>SUM(E23:E35)</f>
        <v>0</v>
      </c>
    </row>
    <row r="37" spans="1:5">
      <c r="A37" s="540" t="s">
        <v>38</v>
      </c>
      <c r="B37" s="540"/>
      <c r="C37" s="540"/>
      <c r="D37" s="73">
        <f>D13+D36</f>
        <v>100</v>
      </c>
      <c r="E37" s="73">
        <f>E13+E36</f>
        <v>100</v>
      </c>
    </row>
    <row r="38" spans="1:5" ht="14.1" customHeight="1">
      <c r="A38" s="541" t="s">
        <v>16</v>
      </c>
      <c r="B38" s="541"/>
      <c r="C38" s="541"/>
      <c r="D38" s="75"/>
      <c r="E38" s="75"/>
    </row>
    <row r="39" spans="1:5" ht="14.1" customHeight="1">
      <c r="A39" s="542" t="s">
        <v>57</v>
      </c>
      <c r="B39" s="543"/>
      <c r="C39" s="544"/>
      <c r="D39" s="398"/>
      <c r="E39" s="398"/>
    </row>
    <row r="40" spans="1:5">
      <c r="A40" s="542" t="s">
        <v>58</v>
      </c>
      <c r="B40" s="543"/>
      <c r="C40" s="544"/>
      <c r="D40" s="398"/>
      <c r="E40" s="396"/>
    </row>
    <row r="41" spans="1:5" ht="14.1" customHeight="1">
      <c r="A41" s="541" t="s">
        <v>17</v>
      </c>
      <c r="B41" s="545"/>
      <c r="C41" s="545"/>
      <c r="D41" s="244"/>
      <c r="E41" s="244"/>
    </row>
    <row r="42" spans="1:5">
      <c r="A42" s="538" t="s">
        <v>48</v>
      </c>
      <c r="B42" s="538"/>
      <c r="C42" s="538"/>
      <c r="D42" s="399"/>
      <c r="E42" s="399"/>
    </row>
    <row r="43" spans="1:5">
      <c r="A43" s="538" t="s">
        <v>49</v>
      </c>
      <c r="B43" s="538"/>
      <c r="C43" s="538"/>
      <c r="D43" s="400"/>
      <c r="E43" s="400"/>
    </row>
    <row r="44" spans="1:5">
      <c r="A44" s="538" t="s">
        <v>83</v>
      </c>
      <c r="B44" s="538"/>
      <c r="C44" s="538"/>
      <c r="D44" s="400"/>
      <c r="E44" s="400"/>
    </row>
    <row r="45" spans="1:5">
      <c r="A45" s="538" t="s">
        <v>6</v>
      </c>
      <c r="B45" s="538"/>
      <c r="C45" s="538"/>
      <c r="D45" s="400"/>
      <c r="E45" s="400"/>
    </row>
    <row r="46" spans="1:5">
      <c r="A46" s="538" t="s">
        <v>7</v>
      </c>
      <c r="B46" s="538"/>
      <c r="C46" s="538"/>
      <c r="D46" s="400"/>
      <c r="E46" s="400"/>
    </row>
    <row r="47" spans="1:5">
      <c r="A47" s="538" t="s">
        <v>62</v>
      </c>
      <c r="B47" s="538"/>
      <c r="C47" s="538"/>
      <c r="D47" s="400"/>
      <c r="E47" s="400"/>
    </row>
    <row r="48" spans="1:5">
      <c r="A48" s="539" t="s">
        <v>55</v>
      </c>
      <c r="B48" s="539"/>
      <c r="C48" s="539"/>
      <c r="D48" s="73">
        <f>SUM(D39,D40,D42,D43,D44,D45,D46,D47)</f>
        <v>0</v>
      </c>
      <c r="E48" s="73">
        <f>SUM(E39,E40,E42,E43,E44,E45,E46,E47)</f>
        <v>0</v>
      </c>
    </row>
    <row r="49" spans="1:5">
      <c r="A49" s="550" t="s">
        <v>18</v>
      </c>
      <c r="B49" s="550"/>
      <c r="C49" s="550"/>
      <c r="D49" s="73">
        <f>D48+D37</f>
        <v>100</v>
      </c>
      <c r="E49" s="73">
        <f>E48+E37</f>
        <v>100</v>
      </c>
    </row>
    <row r="50" spans="1:5">
      <c r="A50" s="76" t="s">
        <v>53</v>
      </c>
      <c r="B50" s="76"/>
      <c r="C50" s="401"/>
      <c r="D50" s="245">
        <f>D49*C50%</f>
        <v>0</v>
      </c>
      <c r="E50" s="246">
        <f>E49*C50%</f>
        <v>0</v>
      </c>
    </row>
    <row r="51" spans="1:5">
      <c r="A51" s="540" t="s">
        <v>40</v>
      </c>
      <c r="B51" s="540"/>
      <c r="C51" s="540"/>
      <c r="D51" s="73">
        <f>SUM(D49:D50)</f>
        <v>100</v>
      </c>
      <c r="E51" s="73">
        <f>SUM(E49:E50)</f>
        <v>100</v>
      </c>
    </row>
    <row r="52" spans="1:5">
      <c r="A52" s="540" t="s">
        <v>41</v>
      </c>
      <c r="B52" s="540"/>
      <c r="C52" s="540"/>
      <c r="D52" s="247">
        <f>$D$14*D51%</f>
        <v>0</v>
      </c>
      <c r="E52" s="247">
        <f>$E$14*E51%</f>
        <v>0</v>
      </c>
    </row>
    <row r="53" spans="1:5">
      <c r="A53" s="540" t="s">
        <v>42</v>
      </c>
      <c r="B53" s="540"/>
      <c r="C53" s="540"/>
      <c r="D53" s="248">
        <f>D37/D51*100</f>
        <v>100</v>
      </c>
      <c r="E53" s="248">
        <f>E37/E51*100</f>
        <v>100</v>
      </c>
    </row>
    <row r="54" spans="1:5">
      <c r="A54" s="68"/>
      <c r="B54" s="68"/>
      <c r="C54" s="68"/>
      <c r="D54" s="68"/>
      <c r="E54" s="68"/>
    </row>
    <row r="55" spans="1:5">
      <c r="A55" s="69"/>
      <c r="B55" s="69"/>
      <c r="C55" s="69"/>
      <c r="D55" s="77" t="s">
        <v>33</v>
      </c>
      <c r="E55" s="77" t="s">
        <v>34</v>
      </c>
    </row>
    <row r="56" spans="1:5">
      <c r="A56" s="69"/>
      <c r="B56" s="69"/>
      <c r="C56" s="69" t="s">
        <v>43</v>
      </c>
      <c r="D56" s="402">
        <v>0</v>
      </c>
      <c r="E56" s="402">
        <v>0</v>
      </c>
    </row>
    <row r="57" spans="1:5">
      <c r="A57" s="69"/>
      <c r="B57" s="69"/>
      <c r="C57" s="69" t="s">
        <v>44</v>
      </c>
      <c r="D57" s="514">
        <f>D56+E56</f>
        <v>0</v>
      </c>
      <c r="E57" s="514"/>
    </row>
    <row r="58" spans="1:5">
      <c r="A58" s="78"/>
      <c r="B58" s="78"/>
      <c r="C58" s="78" t="s">
        <v>45</v>
      </c>
      <c r="D58" s="555">
        <f>(D52*D56+E52*E56)/100</f>
        <v>0</v>
      </c>
      <c r="E58" s="555"/>
    </row>
    <row r="59" spans="1:5">
      <c r="A59" s="78"/>
      <c r="B59" s="78"/>
      <c r="C59" s="78"/>
      <c r="D59" s="551"/>
      <c r="E59" s="552"/>
    </row>
    <row r="60" spans="1:5">
      <c r="A60" s="559" t="s">
        <v>159</v>
      </c>
      <c r="B60" s="559"/>
      <c r="C60" s="559"/>
      <c r="D60" s="556"/>
      <c r="E60" s="556"/>
    </row>
    <row r="61" spans="1:5">
      <c r="A61" s="559" t="s">
        <v>160</v>
      </c>
      <c r="B61" s="559"/>
      <c r="C61" s="559"/>
      <c r="D61" s="557"/>
      <c r="E61" s="558"/>
    </row>
    <row r="62" spans="1:5">
      <c r="A62" s="78"/>
      <c r="B62" s="78"/>
      <c r="C62" s="178"/>
      <c r="D62" s="79"/>
      <c r="E62" s="68"/>
    </row>
    <row r="63" spans="1:5">
      <c r="A63" s="69"/>
      <c r="B63" s="69"/>
      <c r="C63" s="69" t="s">
        <v>46</v>
      </c>
      <c r="D63" s="81">
        <f>(D53*D56+E53*E56)/100</f>
        <v>0</v>
      </c>
      <c r="E63" s="80"/>
    </row>
    <row r="64" spans="1:5">
      <c r="A64" s="69"/>
      <c r="B64" s="69"/>
      <c r="C64" s="69" t="s">
        <v>47</v>
      </c>
      <c r="D64" s="81">
        <f>(D51*D56+E51*E56)/100</f>
        <v>0</v>
      </c>
      <c r="E64" s="80"/>
    </row>
    <row r="65" spans="1:5" ht="80.099999999999994" customHeight="1">
      <c r="A65" s="553" t="s">
        <v>232</v>
      </c>
      <c r="B65" s="553"/>
      <c r="C65" s="554"/>
      <c r="D65" s="554"/>
      <c r="E65" s="554"/>
    </row>
    <row r="66" spans="1:5">
      <c r="A66" s="176"/>
      <c r="B66" s="176"/>
      <c r="D66" s="537"/>
      <c r="E66" s="537"/>
    </row>
  </sheetData>
  <sheetProtection algorithmName="SHA-512" hashValue="ZiwmOo+oz06kZ/UykKZPoLwjJpv4qqfVcc4he3VVM9+NVPleRccvymNRM3cT+6aHWiAXaejqTBpjQKkeNJblBw==" saltValue="rlZEpTJmubMI3OZMhXYb0g==" spinCount="100000" sheet="1"/>
  <protectedRanges>
    <protectedRange sqref="D8:D10 D14:E16 D17:D21 E19:E22 D25:E35 D39:E40 D42:E47 C50 D56 E56 D60:E60 D61:E61" name="Bereich1"/>
  </protectedRanges>
  <mergeCells count="55">
    <mergeCell ref="D3:E3"/>
    <mergeCell ref="A51:C51"/>
    <mergeCell ref="A52:C52"/>
    <mergeCell ref="A53:C53"/>
    <mergeCell ref="A44:C44"/>
    <mergeCell ref="A45:C45"/>
    <mergeCell ref="A46:C46"/>
    <mergeCell ref="A47:C47"/>
    <mergeCell ref="A20:C20"/>
    <mergeCell ref="A22:C22"/>
    <mergeCell ref="A33:C33"/>
    <mergeCell ref="A36:C36"/>
    <mergeCell ref="A29:C29"/>
    <mergeCell ref="A30:C30"/>
    <mergeCell ref="A25:C25"/>
    <mergeCell ref="A26:C26"/>
    <mergeCell ref="A4:E4"/>
    <mergeCell ref="A8:C8"/>
    <mergeCell ref="A9:C9"/>
    <mergeCell ref="A18:C18"/>
    <mergeCell ref="A16:C16"/>
    <mergeCell ref="A17:C17"/>
    <mergeCell ref="A5:E5"/>
    <mergeCell ref="A10:C10"/>
    <mergeCell ref="A13:C13"/>
    <mergeCell ref="A14:C14"/>
    <mergeCell ref="A15:C15"/>
    <mergeCell ref="A65:E65"/>
    <mergeCell ref="D58:E58"/>
    <mergeCell ref="D57:E57"/>
    <mergeCell ref="D60:E60"/>
    <mergeCell ref="D61:E61"/>
    <mergeCell ref="A60:C60"/>
    <mergeCell ref="A61:C61"/>
    <mergeCell ref="A31:C31"/>
    <mergeCell ref="A32:C32"/>
    <mergeCell ref="A23:C23"/>
    <mergeCell ref="A39:C39"/>
    <mergeCell ref="A34:C34"/>
    <mergeCell ref="D66:E66"/>
    <mergeCell ref="A19:C19"/>
    <mergeCell ref="A48:C48"/>
    <mergeCell ref="A43:C43"/>
    <mergeCell ref="A37:C37"/>
    <mergeCell ref="A38:C38"/>
    <mergeCell ref="A40:C40"/>
    <mergeCell ref="A41:C41"/>
    <mergeCell ref="A42:C42"/>
    <mergeCell ref="A27:C27"/>
    <mergeCell ref="A28:C28"/>
    <mergeCell ref="A35:C35"/>
    <mergeCell ref="A24:C24"/>
    <mergeCell ref="A49:C49"/>
    <mergeCell ref="A21:C21"/>
    <mergeCell ref="D59:E59"/>
  </mergeCells>
  <phoneticPr fontId="0" type="noConversion"/>
  <conditionalFormatting sqref="D57">
    <cfRule type="cellIs" dxfId="3" priority="1" stopIfTrue="1" operator="lessThan">
      <formula>100</formula>
    </cfRule>
    <cfRule type="cellIs" dxfId="2" priority="2" stopIfTrue="1" operator="greaterThan">
      <formula>100</formula>
    </cfRule>
    <cfRule type="cellIs" dxfId="1" priority="3" stopIfTrue="1" operator="equal">
      <formula>100</formula>
    </cfRule>
  </conditionalFormatting>
  <printOptions horizontalCentered="1"/>
  <pageMargins left="0.59055118110236227" right="0.19685039370078741" top="0.59055118110236227" bottom="0.39370078740157483" header="0" footer="0.19685039370078741"/>
  <pageSetup paperSize="9" scale="72" firstPageNumber="0" orientation="portrait" horizontalDpi="300" verticalDpi="300" r:id="rId1"/>
  <headerFooter alignWithMargins="0">
    <oddFooter>&amp;R&amp;"Arial,Standard"&amp;9Seiten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A24A029512E4314C8107E1648F6723AB" ma:contentTypeVersion="16" ma:contentTypeDescription="Ein neues Dokument erstellen." ma:contentTypeScope="" ma:versionID="c8a65d9ca70afb79b01b3205661d9212">
  <xsd:schema xmlns:xsd="http://www.w3.org/2001/XMLSchema" xmlns:xs="http://www.w3.org/2001/XMLSchema" xmlns:p="http://schemas.microsoft.com/office/2006/metadata/properties" xmlns:ns2="0753f78e-8288-45a6-b0fd-b424a45e075a" xmlns:ns3="3cf6de26-0b4b-4e05-834f-b64e9d142eb0" targetNamespace="http://schemas.microsoft.com/office/2006/metadata/properties" ma:root="true" ma:fieldsID="0685fde05ca7e30543efad5f434f9864" ns2:_="" ns3:_="">
    <xsd:import namespace="0753f78e-8288-45a6-b0fd-b424a45e075a"/>
    <xsd:import namespace="3cf6de26-0b4b-4e05-834f-b64e9d142eb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f78e-8288-45a6-b0fd-b424a45e075a"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0d8d7422-a8a2-4f76-bf05-381997659216}" ma:internalName="TaxCatchAll" ma:showField="CatchAllData" ma:web="0753f78e-8288-45a6-b0fd-b424a45e075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f6de26-0b4b-4e05-834f-b64e9d142eb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dabf702a-a282-4b48-82cc-9d26ff6b34a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53f78e-8288-45a6-b0fd-b424a45e075a" xsi:nil="true"/>
    <lcf76f155ced4ddcb4097134ff3c332f xmlns="3cf6de26-0b4b-4e05-834f-b64e9d142eb0">
      <Terms xmlns="http://schemas.microsoft.com/office/infopath/2007/PartnerControls"/>
    </lcf76f155ced4ddcb4097134ff3c332f>
    <_dlc_DocId xmlns="0753f78e-8288-45a6-b0fd-b424a45e075a">4ZAZK5PC63HH-1595827385-46553</_dlc_DocId>
    <_dlc_DocIdUrl xmlns="0753f78e-8288-45a6-b0fd-b424a45e075a">
      <Url>https://neumannneumann.sharepoint.com/sites/DMS/_layouts/15/DocIdRedir.aspx?ID=4ZAZK5PC63HH-1595827385-46553</Url>
      <Description>4ZAZK5PC63HH-1595827385-46553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FCD667-8F24-43EF-B92F-F88453F95A44}">
  <ds:schemaRefs>
    <ds:schemaRef ds:uri="http://schemas.microsoft.com/sharepoint/events"/>
  </ds:schemaRefs>
</ds:datastoreItem>
</file>

<file path=customXml/itemProps2.xml><?xml version="1.0" encoding="utf-8"?>
<ds:datastoreItem xmlns:ds="http://schemas.openxmlformats.org/officeDocument/2006/customXml" ds:itemID="{0F656C1F-492F-4A5D-AF5F-F30E5F0774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f78e-8288-45a6-b0fd-b424a45e075a"/>
    <ds:schemaRef ds:uri="3cf6de26-0b4b-4e05-834f-b64e9d142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E5A8D7-07D5-42F4-81AA-99BCEC848ECB}">
  <ds:schemaRefs>
    <ds:schemaRef ds:uri="http://schemas.microsoft.com/office/2006/metadata/properties"/>
    <ds:schemaRef ds:uri="http://schemas.microsoft.com/office/infopath/2007/PartnerControls"/>
    <ds:schemaRef ds:uri="0753f78e-8288-45a6-b0fd-b424a45e075a"/>
    <ds:schemaRef ds:uri="3cf6de26-0b4b-4e05-834f-b64e9d142eb0"/>
  </ds:schemaRefs>
</ds:datastoreItem>
</file>

<file path=customXml/itemProps4.xml><?xml version="1.0" encoding="utf-8"?>
<ds:datastoreItem xmlns:ds="http://schemas.openxmlformats.org/officeDocument/2006/customXml" ds:itemID="{13D69F19-D14B-4D32-8CEC-D291A8F343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19</vt:i4>
      </vt:variant>
    </vt:vector>
  </HeadingPairs>
  <TitlesOfParts>
    <vt:vector size="33" baseType="lpstr">
      <vt:lpstr>Inhaltsverz. u allg Hin.Los1   </vt:lpstr>
      <vt:lpstr>AeP Los 1</vt:lpstr>
      <vt:lpstr>AMG Los 1</vt:lpstr>
      <vt:lpstr>AE Los 1</vt:lpstr>
      <vt:lpstr>Obl Los 1</vt:lpstr>
      <vt:lpstr>LV UR Los 1</vt:lpstr>
      <vt:lpstr>SVS UR Los 1</vt:lpstr>
      <vt:lpstr>SVS UR öWC Los 1</vt:lpstr>
      <vt:lpstr>SVS OL Los 1</vt:lpstr>
      <vt:lpstr>KB UR Los 1</vt:lpstr>
      <vt:lpstr>PB OL Los 1</vt:lpstr>
      <vt:lpstr>PB SdArb Los 1</vt:lpstr>
      <vt:lpstr>PB EAF UR Los 1</vt:lpstr>
      <vt:lpstr>GÜ UR Los 1</vt:lpstr>
      <vt:lpstr>an_nachlass_angebot</vt:lpstr>
      <vt:lpstr>an_summe_angebot</vt:lpstr>
      <vt:lpstr>an_summe_angebot_netto</vt:lpstr>
      <vt:lpstr>'AE Los 1'!Druckbereich</vt:lpstr>
      <vt:lpstr>'AeP Los 1'!Druckbereich</vt:lpstr>
      <vt:lpstr>'AMG Los 1'!Druckbereich</vt:lpstr>
      <vt:lpstr>'GÜ UR Los 1'!Druckbereich</vt:lpstr>
      <vt:lpstr>'Inhaltsverz. u allg Hin.Los1   '!Druckbereich</vt:lpstr>
      <vt:lpstr>'KB UR Los 1'!Druckbereich</vt:lpstr>
      <vt:lpstr>'LV UR Los 1'!Druckbereich</vt:lpstr>
      <vt:lpstr>'Obl Los 1'!Druckbereich</vt:lpstr>
      <vt:lpstr>'PB EAF UR Los 1'!Druckbereich</vt:lpstr>
      <vt:lpstr>'PB OL Los 1'!Druckbereich</vt:lpstr>
      <vt:lpstr>'PB SdArb Los 1'!Druckbereich</vt:lpstr>
      <vt:lpstr>'SVS OL Los 1'!Druckbereich</vt:lpstr>
      <vt:lpstr>'SVS UR Los 1'!Druckbereich</vt:lpstr>
      <vt:lpstr>'SVS UR öWC Los 1'!Druckbereich</vt:lpstr>
      <vt:lpstr>'LV UR Los 1'!Drucktitel</vt:lpstr>
      <vt:lpstr>'PB EAF UR Los 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 Guggemos</dc:creator>
  <cp:lastModifiedBy>Christine Straßer</cp:lastModifiedBy>
  <cp:lastPrinted>2022-04-11T06:40:29Z</cp:lastPrinted>
  <dcterms:created xsi:type="dcterms:W3CDTF">2009-07-27T14:21:12Z</dcterms:created>
  <dcterms:modified xsi:type="dcterms:W3CDTF">2026-03-17T14:49:54Z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0x010100A24A029512E4314C8107E1648F6723AB</vt:lpwstr>
  </property>
  <property fmtid="{D5CDD505-2E9C-101B-9397-08002B2CF9AE}" pid="3" name="_dlc_DocIdItemGuid">
    <vt:lpwstr>5cef3823-7ad1-48af-b177-d935b6816313</vt:lpwstr>
  </property>
  <property fmtid="{D5CDD505-2E9C-101B-9397-08002B2CF9AE}" pid="4" name="MediaServiceImageTags">
    <vt:lpwstr/>
  </property>
</Properties>
</file>